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mbeckle\Downloads\"/>
    </mc:Choice>
  </mc:AlternateContent>
  <xr:revisionPtr revIDLastSave="0" documentId="8_{27FCD76E-A6B5-4514-A7A2-39C47EBA7C8D}" xr6:coauthVersionLast="47" xr6:coauthVersionMax="47" xr10:uidLastSave="{00000000-0000-0000-0000-000000000000}"/>
  <bookViews>
    <workbookView xWindow="-28920" yWindow="-120" windowWidth="29040" windowHeight="15840" xr2:uid="{00000000-000D-0000-FFFF-FFFF00000000}"/>
  </bookViews>
  <sheets>
    <sheet name="Budget " sheetId="1" r:id="rId1"/>
    <sheet name="Grad rates" sheetId="4" r:id="rId2"/>
    <sheet name="Subawards" sheetId="5" r:id="rId3"/>
    <sheet name="Travel" sheetId="6" r:id="rId4"/>
  </sheets>
  <definedNames>
    <definedName name="_xlnm.Print_Area" localSheetId="0">'Budget '!$A$1:$O$64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5" l="1"/>
  <c r="F14" i="5"/>
  <c r="E14" i="5"/>
  <c r="D14" i="5"/>
  <c r="C14" i="5"/>
  <c r="B14" i="5"/>
  <c r="B13" i="5"/>
  <c r="C10" i="5"/>
  <c r="C7" i="5"/>
  <c r="D7" i="5"/>
  <c r="C11" i="5"/>
  <c r="C8" i="5"/>
  <c r="D11" i="5"/>
  <c r="B11" i="5"/>
  <c r="B10" i="5"/>
  <c r="D10" i="5" s="1"/>
  <c r="A13" i="5"/>
  <c r="A10" i="5"/>
  <c r="A7" i="5"/>
  <c r="B7" i="5"/>
  <c r="B8" i="5"/>
  <c r="B9" i="5" l="1"/>
  <c r="D12" i="5"/>
  <c r="C12" i="5"/>
  <c r="B15" i="5"/>
  <c r="C9" i="5"/>
  <c r="C15" i="5"/>
  <c r="B12" i="5"/>
  <c r="N49" i="1"/>
  <c r="O49" i="1"/>
  <c r="N45" i="1"/>
  <c r="E11" i="5"/>
  <c r="F11" i="5" s="1"/>
  <c r="E10" i="5"/>
  <c r="E12" i="5" s="1"/>
  <c r="E7" i="5"/>
  <c r="D8" i="5"/>
  <c r="P49" i="1" s="1"/>
  <c r="D9" i="5" l="1"/>
  <c r="F7" i="5"/>
  <c r="E8" i="5"/>
  <c r="E9" i="5" s="1"/>
  <c r="F8" i="5" l="1"/>
  <c r="R49" i="1" s="1"/>
  <c r="Q49" i="1"/>
  <c r="G14" i="5"/>
  <c r="G11" i="5"/>
  <c r="F9" i="5" l="1"/>
  <c r="G9" i="5" s="1"/>
  <c r="S49" i="1"/>
  <c r="G7" i="5" l="1"/>
  <c r="G8" i="5"/>
  <c r="U18" i="1"/>
  <c r="N19" i="1"/>
  <c r="U19" i="1" s="1"/>
  <c r="N18" i="1"/>
  <c r="S51" i="1" l="1"/>
  <c r="S38" i="1"/>
  <c r="L18" i="6" l="1"/>
  <c r="L19" i="6"/>
  <c r="L15" i="6"/>
  <c r="L14" i="6"/>
  <c r="L11" i="6"/>
  <c r="L10" i="6"/>
  <c r="L7" i="6"/>
  <c r="L6" i="6"/>
  <c r="L3" i="6"/>
  <c r="L2" i="6"/>
  <c r="J7" i="6"/>
  <c r="I7" i="6"/>
  <c r="H6" i="6"/>
  <c r="K19" i="6"/>
  <c r="K18" i="6"/>
  <c r="K15" i="6"/>
  <c r="K14" i="6"/>
  <c r="K11" i="6"/>
  <c r="K10" i="6"/>
  <c r="K7" i="6"/>
  <c r="K6" i="6"/>
  <c r="K3" i="6"/>
  <c r="K2" i="6"/>
  <c r="H2" i="6"/>
  <c r="H19" i="6"/>
  <c r="H15" i="6"/>
  <c r="H11" i="6"/>
  <c r="H7" i="6"/>
  <c r="H3" i="6"/>
  <c r="J19" i="6"/>
  <c r="I19" i="6"/>
  <c r="J15" i="6"/>
  <c r="I15" i="6"/>
  <c r="J11" i="6"/>
  <c r="I11" i="6"/>
  <c r="I3" i="6"/>
  <c r="J3" i="6"/>
  <c r="H18" i="6"/>
  <c r="H14" i="6"/>
  <c r="H10" i="6"/>
  <c r="D18" i="6"/>
  <c r="D14" i="6"/>
  <c r="D10" i="6"/>
  <c r="D6" i="6"/>
  <c r="D2" i="6"/>
  <c r="D19" i="6"/>
  <c r="D15" i="6"/>
  <c r="D11" i="6"/>
  <c r="D7" i="6"/>
  <c r="D3" i="6"/>
  <c r="J18" i="6" l="1"/>
  <c r="J14" i="6"/>
  <c r="J10" i="6"/>
  <c r="J6" i="6"/>
  <c r="J2" i="6"/>
  <c r="N16" i="1" l="1"/>
  <c r="U16" i="1" s="1"/>
  <c r="N24" i="1"/>
  <c r="N32" i="1" s="1"/>
  <c r="I15" i="1"/>
  <c r="N15" i="1" s="1"/>
  <c r="R21" i="1"/>
  <c r="R20" i="1"/>
  <c r="Y20" i="1" s="1"/>
  <c r="P20" i="1"/>
  <c r="W20" i="1" s="1"/>
  <c r="N20" i="1"/>
  <c r="U20" i="1" s="1"/>
  <c r="Q21" i="1"/>
  <c r="X21" i="1" s="1"/>
  <c r="P21" i="1"/>
  <c r="W21" i="1" s="1"/>
  <c r="O21" i="1"/>
  <c r="N21" i="1"/>
  <c r="U21" i="1" s="1"/>
  <c r="Q20" i="1"/>
  <c r="X20" i="1" s="1"/>
  <c r="O20" i="1"/>
  <c r="S2" i="1"/>
  <c r="J20" i="1"/>
  <c r="K20" i="1" s="1"/>
  <c r="L20" i="1" s="1"/>
  <c r="M20" i="1" s="1"/>
  <c r="J21" i="1"/>
  <c r="K21" i="1" s="1"/>
  <c r="L21" i="1" s="1"/>
  <c r="M21" i="1" s="1"/>
  <c r="P31" i="1"/>
  <c r="N4" i="1"/>
  <c r="U4" i="1" s="1"/>
  <c r="N5" i="1"/>
  <c r="U5" i="1" s="1"/>
  <c r="N6" i="1"/>
  <c r="U6" i="1" s="1"/>
  <c r="N7" i="1"/>
  <c r="N8" i="1"/>
  <c r="U8" i="1" s="1"/>
  <c r="N9" i="1"/>
  <c r="U9" i="1" s="1"/>
  <c r="N10" i="1"/>
  <c r="U10" i="1" s="1"/>
  <c r="N17" i="1"/>
  <c r="U17" i="1" s="1"/>
  <c r="I14" i="1"/>
  <c r="J14" i="1" s="1"/>
  <c r="V20" i="1"/>
  <c r="B48" i="1"/>
  <c r="B47" i="1"/>
  <c r="B46" i="1"/>
  <c r="R48" i="1"/>
  <c r="Q48" i="1"/>
  <c r="P48" i="1"/>
  <c r="O48" i="1"/>
  <c r="N48" i="1"/>
  <c r="R47" i="1"/>
  <c r="Q47" i="1"/>
  <c r="P47" i="1"/>
  <c r="O47" i="1"/>
  <c r="N47" i="1"/>
  <c r="R46" i="1"/>
  <c r="Q46" i="1"/>
  <c r="A45" i="1"/>
  <c r="P46" i="1"/>
  <c r="O46" i="1"/>
  <c r="N46" i="1"/>
  <c r="H20" i="6"/>
  <c r="J20" i="6"/>
  <c r="I18" i="6"/>
  <c r="J16" i="6"/>
  <c r="I14" i="6"/>
  <c r="I16" i="6" s="1"/>
  <c r="H16" i="6"/>
  <c r="S44" i="1"/>
  <c r="S41" i="1"/>
  <c r="S40" i="1"/>
  <c r="S39" i="1"/>
  <c r="U7" i="1"/>
  <c r="J12" i="6"/>
  <c r="I10" i="6"/>
  <c r="J8" i="6"/>
  <c r="I6" i="6"/>
  <c r="H4" i="6"/>
  <c r="I2" i="6"/>
  <c r="U24" i="1"/>
  <c r="S50" i="1"/>
  <c r="G3" i="5"/>
  <c r="G4" i="5"/>
  <c r="G2" i="5"/>
  <c r="C5" i="5"/>
  <c r="D5" i="5"/>
  <c r="E5" i="5"/>
  <c r="F5" i="5"/>
  <c r="B5" i="5"/>
  <c r="K5" i="1" l="1"/>
  <c r="P5" i="1" s="1"/>
  <c r="W5" i="1" s="1"/>
  <c r="L19" i="1"/>
  <c r="Q19" i="1" s="1"/>
  <c r="X19" i="1" s="1"/>
  <c r="M18" i="1"/>
  <c r="R18" i="1" s="1"/>
  <c r="Y18" i="1" s="1"/>
  <c r="M19" i="1"/>
  <c r="R19" i="1" s="1"/>
  <c r="Y19" i="1" s="1"/>
  <c r="J18" i="1"/>
  <c r="O18" i="1" s="1"/>
  <c r="J19" i="1"/>
  <c r="O19" i="1" s="1"/>
  <c r="K18" i="1"/>
  <c r="P18" i="1" s="1"/>
  <c r="W18" i="1" s="1"/>
  <c r="K19" i="1"/>
  <c r="P19" i="1" s="1"/>
  <c r="W19" i="1" s="1"/>
  <c r="L18" i="1"/>
  <c r="Q18" i="1" s="1"/>
  <c r="X18" i="1" s="1"/>
  <c r="S48" i="1"/>
  <c r="G5" i="5"/>
  <c r="Q31" i="1"/>
  <c r="S31" i="1" s="1"/>
  <c r="O31" i="1"/>
  <c r="L4" i="1"/>
  <c r="Q4" i="1" s="1"/>
  <c r="X4" i="1" s="1"/>
  <c r="K16" i="1"/>
  <c r="P16" i="1" s="1"/>
  <c r="W16" i="1" s="1"/>
  <c r="L17" i="1"/>
  <c r="Q17" i="1" s="1"/>
  <c r="X17" i="1" s="1"/>
  <c r="J10" i="1"/>
  <c r="O10" i="1" s="1"/>
  <c r="J8" i="1"/>
  <c r="O8" i="1" s="1"/>
  <c r="V8" i="1" s="1"/>
  <c r="J6" i="1"/>
  <c r="O6" i="1" s="1"/>
  <c r="V6" i="1" s="1"/>
  <c r="V21" i="1"/>
  <c r="K4" i="1"/>
  <c r="P4" i="1" s="1"/>
  <c r="N31" i="1"/>
  <c r="J16" i="1"/>
  <c r="O16" i="1" s="1"/>
  <c r="V16" i="1" s="1"/>
  <c r="M9" i="1"/>
  <c r="R9" i="1" s="1"/>
  <c r="Y9" i="1" s="1"/>
  <c r="M7" i="1"/>
  <c r="R7" i="1" s="1"/>
  <c r="Y7" i="1" s="1"/>
  <c r="M5" i="1"/>
  <c r="R5" i="1" s="1"/>
  <c r="Y5" i="1" s="1"/>
  <c r="L16" i="1"/>
  <c r="Q16" i="1" s="1"/>
  <c r="X16" i="1" s="1"/>
  <c r="J9" i="1"/>
  <c r="O9" i="1" s="1"/>
  <c r="V9" i="1" s="1"/>
  <c r="J7" i="1"/>
  <c r="O7" i="1" s="1"/>
  <c r="J5" i="1"/>
  <c r="O5" i="1" s="1"/>
  <c r="R31" i="1"/>
  <c r="J17" i="1"/>
  <c r="O17" i="1" s="1"/>
  <c r="V17" i="1" s="1"/>
  <c r="M10" i="1"/>
  <c r="R10" i="1" s="1"/>
  <c r="Y10" i="1" s="1"/>
  <c r="M8" i="1"/>
  <c r="R8" i="1" s="1"/>
  <c r="Y8" i="1" s="1"/>
  <c r="M17" i="1"/>
  <c r="R17" i="1" s="1"/>
  <c r="Y17" i="1" s="1"/>
  <c r="M6" i="1"/>
  <c r="R6" i="1" s="1"/>
  <c r="Y6" i="1" s="1"/>
  <c r="S21" i="1"/>
  <c r="Y21" i="1"/>
  <c r="Z20" i="1"/>
  <c r="S47" i="1"/>
  <c r="S46" i="1"/>
  <c r="L8" i="6"/>
  <c r="L4" i="6"/>
  <c r="L20" i="6"/>
  <c r="L16" i="6"/>
  <c r="I20" i="6"/>
  <c r="L12" i="6"/>
  <c r="I12" i="6"/>
  <c r="M19" i="6"/>
  <c r="R42" i="1" s="1"/>
  <c r="I8" i="6"/>
  <c r="M10" i="6"/>
  <c r="P43" i="1" s="1"/>
  <c r="I4" i="6"/>
  <c r="M11" i="6"/>
  <c r="P42" i="1" s="1"/>
  <c r="M2" i="6"/>
  <c r="H8" i="6"/>
  <c r="M15" i="6"/>
  <c r="Q42" i="1" s="1"/>
  <c r="M14" i="6"/>
  <c r="M18" i="6"/>
  <c r="M6" i="6"/>
  <c r="H12" i="6"/>
  <c r="M7" i="6"/>
  <c r="O42" i="1" s="1"/>
  <c r="O14" i="1"/>
  <c r="K14" i="1"/>
  <c r="V10" i="1"/>
  <c r="V7" i="1"/>
  <c r="V5" i="1"/>
  <c r="U15" i="1"/>
  <c r="S20" i="1"/>
  <c r="J15" i="1"/>
  <c r="K10" i="1"/>
  <c r="P10" i="1" s="1"/>
  <c r="W10" i="1" s="1"/>
  <c r="K9" i="1"/>
  <c r="P9" i="1" s="1"/>
  <c r="W9" i="1" s="1"/>
  <c r="K8" i="1"/>
  <c r="P8" i="1" s="1"/>
  <c r="W8" i="1" s="1"/>
  <c r="K7" i="1"/>
  <c r="P7" i="1" s="1"/>
  <c r="W7" i="1" s="1"/>
  <c r="K6" i="1"/>
  <c r="P6" i="1" s="1"/>
  <c r="W6" i="1" s="1"/>
  <c r="N14" i="1"/>
  <c r="N22" i="1" s="1"/>
  <c r="P24" i="1"/>
  <c r="O24" i="1"/>
  <c r="R24" i="1"/>
  <c r="R32" i="1" s="1"/>
  <c r="J4" i="1"/>
  <c r="O4" i="1" s="1"/>
  <c r="V4" i="1" s="1"/>
  <c r="Q24" i="1"/>
  <c r="X24" i="1" s="1"/>
  <c r="M4" i="1"/>
  <c r="R4" i="1" s="1"/>
  <c r="Y4" i="1" s="1"/>
  <c r="K17" i="1"/>
  <c r="P17" i="1" s="1"/>
  <c r="W17" i="1" s="1"/>
  <c r="L10" i="1"/>
  <c r="Q10" i="1" s="1"/>
  <c r="X10" i="1" s="1"/>
  <c r="L9" i="1"/>
  <c r="Q9" i="1" s="1"/>
  <c r="X9" i="1" s="1"/>
  <c r="L8" i="1"/>
  <c r="Q8" i="1" s="1"/>
  <c r="X8" i="1" s="1"/>
  <c r="L7" i="1"/>
  <c r="Q7" i="1" s="1"/>
  <c r="X7" i="1" s="1"/>
  <c r="L6" i="1"/>
  <c r="Q6" i="1" s="1"/>
  <c r="X6" i="1" s="1"/>
  <c r="L5" i="1"/>
  <c r="Q5" i="1" s="1"/>
  <c r="X5" i="1" s="1"/>
  <c r="M16" i="1"/>
  <c r="R16" i="1" s="1"/>
  <c r="Y16" i="1" s="1"/>
  <c r="N11" i="1"/>
  <c r="N29" i="1" s="1"/>
  <c r="W4" i="1"/>
  <c r="Z21" i="1" l="1"/>
  <c r="V19" i="1"/>
  <c r="Z19" i="1" s="1"/>
  <c r="S19" i="1"/>
  <c r="S4" i="1"/>
  <c r="V18" i="1"/>
  <c r="Z18" i="1" s="1"/>
  <c r="S18" i="1"/>
  <c r="Q32" i="1"/>
  <c r="R11" i="1"/>
  <c r="R29" i="1" s="1"/>
  <c r="S17" i="1"/>
  <c r="Y24" i="1"/>
  <c r="O11" i="1"/>
  <c r="O29" i="1" s="1"/>
  <c r="Z17" i="1"/>
  <c r="S24" i="1"/>
  <c r="Z5" i="1"/>
  <c r="Z7" i="1"/>
  <c r="Z8" i="1"/>
  <c r="Z9" i="1"/>
  <c r="Z4" i="1"/>
  <c r="Z10" i="1"/>
  <c r="N43" i="1"/>
  <c r="M12" i="6"/>
  <c r="M8" i="6"/>
  <c r="O43" i="1"/>
  <c r="R43" i="1"/>
  <c r="M20" i="6"/>
  <c r="Q43" i="1"/>
  <c r="M16" i="6"/>
  <c r="N30" i="1"/>
  <c r="N52" i="1"/>
  <c r="N26" i="1"/>
  <c r="U14" i="1"/>
  <c r="S7" i="1"/>
  <c r="P11" i="1"/>
  <c r="P29" i="1" s="1"/>
  <c r="S16" i="1"/>
  <c r="Z6" i="1"/>
  <c r="V14" i="1"/>
  <c r="Q11" i="1"/>
  <c r="Q29" i="1" s="1"/>
  <c r="S8" i="1"/>
  <c r="O32" i="1"/>
  <c r="V24" i="1"/>
  <c r="O15" i="1"/>
  <c r="O52" i="1" s="1"/>
  <c r="K15" i="1"/>
  <c r="S10" i="1"/>
  <c r="P32" i="1"/>
  <c r="W24" i="1"/>
  <c r="S5" i="1"/>
  <c r="S9" i="1"/>
  <c r="Z16" i="1"/>
  <c r="S6" i="1"/>
  <c r="L14" i="1"/>
  <c r="P14" i="1"/>
  <c r="Z24" i="1" l="1"/>
  <c r="S32" i="1"/>
  <c r="S11" i="1"/>
  <c r="O22" i="1"/>
  <c r="O26" i="1" s="1"/>
  <c r="S43" i="1"/>
  <c r="W14" i="1"/>
  <c r="N33" i="1"/>
  <c r="N35" i="1" s="1"/>
  <c r="L15" i="1"/>
  <c r="P15" i="1"/>
  <c r="W15" i="1" s="1"/>
  <c r="V15" i="1"/>
  <c r="O30" i="1"/>
  <c r="O33" i="1" s="1"/>
  <c r="Q14" i="1"/>
  <c r="M14" i="1"/>
  <c r="R14" i="1" s="1"/>
  <c r="O35" i="1" l="1"/>
  <c r="X14" i="1"/>
  <c r="P22" i="1"/>
  <c r="S29" i="1"/>
  <c r="S14" i="1"/>
  <c r="P52" i="1"/>
  <c r="Y14" i="1"/>
  <c r="Q15" i="1"/>
  <c r="X15" i="1" s="1"/>
  <c r="M15" i="1"/>
  <c r="R15" i="1" s="1"/>
  <c r="Y15" i="1" s="1"/>
  <c r="P30" i="1"/>
  <c r="P33" i="1" s="1"/>
  <c r="Q22" i="1" l="1"/>
  <c r="Q26" i="1" s="1"/>
  <c r="Z15" i="1"/>
  <c r="Z14" i="1"/>
  <c r="R52" i="1"/>
  <c r="R30" i="1"/>
  <c r="R33" i="1" s="1"/>
  <c r="P26" i="1"/>
  <c r="Q30" i="1"/>
  <c r="Q33" i="1" s="1"/>
  <c r="R22" i="1"/>
  <c r="R26" i="1" s="1"/>
  <c r="S15" i="1"/>
  <c r="Q52" i="1"/>
  <c r="Q35" i="1" l="1"/>
  <c r="S52" i="1"/>
  <c r="P35" i="1"/>
  <c r="S26" i="1"/>
  <c r="R35" i="1"/>
  <c r="S22" i="1"/>
  <c r="S30" i="1"/>
  <c r="S33" i="1" s="1"/>
  <c r="S35" i="1" l="1"/>
  <c r="M3" i="6" l="1"/>
  <c r="M4" i="6" s="1"/>
  <c r="M22" i="6" s="1"/>
  <c r="J4" i="6"/>
  <c r="N42" i="1" l="1"/>
  <c r="S42" i="1" l="1"/>
  <c r="N53" i="1"/>
  <c r="N54" i="1" l="1"/>
  <c r="N55" i="1" l="1"/>
  <c r="N57" i="1" l="1"/>
  <c r="F10" i="5" l="1"/>
  <c r="F12" i="5" s="1"/>
  <c r="G12" i="5" s="1"/>
  <c r="D13" i="5"/>
  <c r="E13" i="5"/>
  <c r="F13" i="5"/>
  <c r="F15" i="5" s="1"/>
  <c r="Q45" i="1" l="1"/>
  <c r="Q53" i="1" s="1"/>
  <c r="Q54" i="1" s="1"/>
  <c r="Q55" i="1" s="1"/>
  <c r="Q57" i="1" s="1"/>
  <c r="E15" i="5"/>
  <c r="P45" i="1"/>
  <c r="P53" i="1" s="1"/>
  <c r="P54" i="1" s="1"/>
  <c r="P55" i="1" s="1"/>
  <c r="P57" i="1" s="1"/>
  <c r="D15" i="5"/>
  <c r="G15" i="5" s="1"/>
  <c r="G10" i="5"/>
  <c r="R45" i="1"/>
  <c r="R53" i="1" s="1"/>
  <c r="R54" i="1" s="1"/>
  <c r="R55" i="1" s="1"/>
  <c r="R57" i="1" s="1"/>
  <c r="O45" i="1"/>
  <c r="S45" i="1" s="1"/>
  <c r="G13" i="5"/>
  <c r="O53" i="1" l="1"/>
  <c r="S53" i="1" l="1"/>
  <c r="O54" i="1"/>
  <c r="S54" i="1" l="1"/>
  <c r="O55" i="1"/>
  <c r="S55" i="1" l="1"/>
  <c r="O57" i="1"/>
  <c r="S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Dehler, Geoffrey</author>
    <author>Geoff Dehler</author>
  </authors>
  <commentList>
    <comment ref="U1" authorId="0" shapeId="0" xr:uid="{00000000-0006-0000-0000-000001000000}">
      <text>
        <r>
          <rPr>
            <b/>
            <sz val="9"/>
            <color indexed="81"/>
            <rFont val="Tahoma"/>
            <family val="2"/>
          </rPr>
          <t>Dehler, Geoffrey:</t>
        </r>
        <r>
          <rPr>
            <sz val="9"/>
            <color indexed="81"/>
            <rFont val="Tahoma"/>
            <family val="2"/>
          </rPr>
          <t xml:space="preserve">
Enter acronym for Department (AE, BIO, IESE, NPRE)</t>
        </r>
      </text>
    </comment>
    <comment ref="I14" authorId="0" shapeId="0" xr:uid="{00000000-0006-0000-0000-000002000000}">
      <text>
        <r>
          <rPr>
            <b/>
            <sz val="9"/>
            <color indexed="81"/>
            <rFont val="Tahoma"/>
            <family val="2"/>
          </rPr>
          <t>Dehler, Geoffrey:</t>
        </r>
        <r>
          <rPr>
            <sz val="9"/>
            <color indexed="81"/>
            <rFont val="Tahoma"/>
            <family val="2"/>
          </rPr>
          <t xml:space="preserve">
Pulls from Grad Rates tab and defaults to Pre-MS or Quals rate, depending on unit. Escalation starts Year 1. </t>
        </r>
      </text>
    </comment>
    <comment ref="I15" authorId="0" shapeId="0" xr:uid="{00000000-0006-0000-0000-000003000000}">
      <text>
        <r>
          <rPr>
            <b/>
            <sz val="9"/>
            <color indexed="81"/>
            <rFont val="Tahoma"/>
            <family val="2"/>
          </rPr>
          <t>Dehler, Geoffrey:</t>
        </r>
        <r>
          <rPr>
            <sz val="9"/>
            <color indexed="81"/>
            <rFont val="Tahoma"/>
            <family val="2"/>
          </rPr>
          <t xml:space="preserve">
Pulls from Grad Rates tab and defaults to Pre-MS or Quals rate, depending on unit. Escalation starts Year 1. </t>
        </r>
      </text>
    </comment>
    <comment ref="C29" authorId="1" shapeId="0" xr:uid="{00000000-0006-0000-0000-000004000000}">
      <text>
        <r>
          <rPr>
            <b/>
            <sz val="9"/>
            <color indexed="81"/>
            <rFont val="Tahoma"/>
            <family val="2"/>
          </rPr>
          <t>Geoff Dehler:</t>
        </r>
        <r>
          <rPr>
            <sz val="9"/>
            <color indexed="81"/>
            <rFont val="Tahoma"/>
            <family val="2"/>
          </rPr>
          <t xml:space="preserve">
51.94% if hired prior to 
4/1/86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Geoff Dehler</author>
  </authors>
  <commentList>
    <comment ref="A1" authorId="0" shapeId="0" xr:uid="{00000000-0006-0000-0300-000001000000}">
      <text>
        <r>
          <rPr>
            <b/>
            <sz val="9"/>
            <color indexed="81"/>
            <rFont val="Tahoma"/>
            <family val="2"/>
          </rPr>
          <t>Geoff Dehler:</t>
        </r>
        <r>
          <rPr>
            <sz val="9"/>
            <color indexed="81"/>
            <rFont val="Tahoma"/>
            <family val="2"/>
          </rPr>
          <t xml:space="preserve">
1. Insert Location Code (Foreign) or Airport Code (Domestic) from tables
2. Destination auto-populates
3. Enter purpose (research, conference, etc.) 
4. Enter number of travelers
5. Enter total number of days of trip for duration
6. Airfare, Lodging, Per Diem, Conference Fees (if conference is typed in Purpose), and Misc all auto-populate
7. Totals for each period feed to travel lines of budget tab                  </t>
        </r>
      </text>
    </comment>
  </commentList>
</comments>
</file>

<file path=xl/sharedStrings.xml><?xml version="1.0" encoding="utf-8"?>
<sst xmlns="http://schemas.openxmlformats.org/spreadsheetml/2006/main" count="4130" uniqueCount="2544">
  <si>
    <t>Fringe Benefits</t>
  </si>
  <si>
    <t>Total  Salary and Wages</t>
  </si>
  <si>
    <t>Total Salary, Wages and Fringes</t>
  </si>
  <si>
    <t>Other Direct costs</t>
  </si>
  <si>
    <t>Services</t>
  </si>
  <si>
    <t>Total Direct Costs</t>
  </si>
  <si>
    <t>Indirect Costs</t>
  </si>
  <si>
    <t>Total Project Cost</t>
  </si>
  <si>
    <t xml:space="preserve"> </t>
  </si>
  <si>
    <t>Travel-Foreign</t>
  </si>
  <si>
    <t>Travel-Domestic</t>
  </si>
  <si>
    <t>Year 1</t>
  </si>
  <si>
    <t>Total Fringe</t>
  </si>
  <si>
    <t xml:space="preserve">Materials and Supplies </t>
  </si>
  <si>
    <t>PI</t>
  </si>
  <si>
    <t>Year 2</t>
  </si>
  <si>
    <t>Year 3</t>
  </si>
  <si>
    <t>TOTAL</t>
  </si>
  <si>
    <t>Ugrad</t>
  </si>
  <si>
    <t>*Equipment &gt; $4,999</t>
  </si>
  <si>
    <t>F&amp;A</t>
  </si>
  <si>
    <t>Senior Personnel</t>
  </si>
  <si>
    <t xml:space="preserve">Senior Personnel (PI, Co-PI) </t>
  </si>
  <si>
    <t>Expensed equipment $500-$4999</t>
  </si>
  <si>
    <t>*Tuition Remission of RA</t>
  </si>
  <si>
    <t xml:space="preserve">Graduate Assistants </t>
  </si>
  <si>
    <t>*No F&amp;A on these items</t>
  </si>
  <si>
    <t>Year 4</t>
  </si>
  <si>
    <t>Year 5</t>
  </si>
  <si>
    <t>Department</t>
  </si>
  <si>
    <t>Org</t>
  </si>
  <si>
    <t>Pre-MS</t>
  </si>
  <si>
    <t>Post-MS</t>
  </si>
  <si>
    <t>Quals</t>
  </si>
  <si>
    <t>Prelims</t>
  </si>
  <si>
    <t>Aerospace</t>
  </si>
  <si>
    <t>Civil &amp; Environmental Engineering</t>
  </si>
  <si>
    <t>Computer Science **</t>
  </si>
  <si>
    <t>Electrical &amp; Computer Engineering</t>
  </si>
  <si>
    <t>Industrial &amp; Enterprise Systems Engineering</t>
  </si>
  <si>
    <t>Materials Science &amp; Engineering *</t>
  </si>
  <si>
    <t>Mechanical Science &amp; Engineering</t>
  </si>
  <si>
    <t>Nuclear, Plasma, &amp; Radiological Engineering</t>
  </si>
  <si>
    <t>Physics</t>
  </si>
  <si>
    <t>Research Assistant (RA)</t>
  </si>
  <si>
    <t>MTDC</t>
  </si>
  <si>
    <t>Appointment</t>
  </si>
  <si>
    <t>Co-PI</t>
  </si>
  <si>
    <t>Hours</t>
  </si>
  <si>
    <t>Hourly Rate</t>
  </si>
  <si>
    <t>Weeks</t>
  </si>
  <si>
    <t>Individual Fringe</t>
  </si>
  <si>
    <t>Total</t>
  </si>
  <si>
    <t>Other Personnel</t>
  </si>
  <si>
    <t>Subawards</t>
  </si>
  <si>
    <t>Institution</t>
  </si>
  <si>
    <t>Destination</t>
  </si>
  <si>
    <t>Travelers</t>
  </si>
  <si>
    <t>Airfare</t>
  </si>
  <si>
    <t>Lodging</t>
  </si>
  <si>
    <t>Per Diem</t>
  </si>
  <si>
    <t>Conference Fees</t>
  </si>
  <si>
    <t>Misc</t>
  </si>
  <si>
    <t>Period 1</t>
  </si>
  <si>
    <t>Period 2</t>
  </si>
  <si>
    <t>Period 3</t>
  </si>
  <si>
    <t>Person Months - 1</t>
  </si>
  <si>
    <t>Person Months - 2</t>
  </si>
  <si>
    <t>Person Months - 3</t>
  </si>
  <si>
    <t>IBS - 1</t>
  </si>
  <si>
    <t>IBS - 2</t>
  </si>
  <si>
    <t>IBS - 3</t>
  </si>
  <si>
    <t>Publications</t>
  </si>
  <si>
    <t>Period 4</t>
  </si>
  <si>
    <t>Period 5</t>
  </si>
  <si>
    <t>IBS - 4</t>
  </si>
  <si>
    <t>IBS - 5</t>
  </si>
  <si>
    <t>Person Months - 4</t>
  </si>
  <si>
    <t>Person Months - 5</t>
  </si>
  <si>
    <t>Other (Academic Hourly)</t>
  </si>
  <si>
    <t>Person Months/Hours - 1</t>
  </si>
  <si>
    <t>Person Months/Hours - 2</t>
  </si>
  <si>
    <t>Person Months/Hours - 3</t>
  </si>
  <si>
    <t>Person Months/Hours - 4</t>
  </si>
  <si>
    <t>Person Months/Hours - 5</t>
  </si>
  <si>
    <t>Duration (months)</t>
  </si>
  <si>
    <t>Total Duration (years)</t>
  </si>
  <si>
    <t>Other Professional (Engineer, Programmer, etc.)</t>
  </si>
  <si>
    <t xml:space="preserve"> Rate - 1</t>
  </si>
  <si>
    <t xml:space="preserve"> Rate - 2</t>
  </si>
  <si>
    <t xml:space="preserve"> Rate - 3</t>
  </si>
  <si>
    <t xml:space="preserve"> Rate - 4</t>
  </si>
  <si>
    <t xml:space="preserve"> Rate - 5</t>
  </si>
  <si>
    <t>Other Senior</t>
  </si>
  <si>
    <t>Academic Hourly</t>
  </si>
  <si>
    <t>Victoria Falls</t>
  </si>
  <si>
    <t>ZIMBABWE</t>
  </si>
  <si>
    <t>Harare</t>
  </si>
  <si>
    <t>Bulawayo</t>
  </si>
  <si>
    <t>[Other]</t>
  </si>
  <si>
    <t>Solwezi</t>
  </si>
  <si>
    <t>ZAMBIA</t>
  </si>
  <si>
    <t>Ndola</t>
  </si>
  <si>
    <t>Mfuwe</t>
  </si>
  <si>
    <t>Lusaka</t>
  </si>
  <si>
    <t>Livingstone</t>
  </si>
  <si>
    <t>Kitwe</t>
  </si>
  <si>
    <t>Chipata</t>
  </si>
  <si>
    <t>Sanaa</t>
  </si>
  <si>
    <t>YEMEN</t>
  </si>
  <si>
    <t>Aden</t>
  </si>
  <si>
    <t>Wallis and Futuna</t>
  </si>
  <si>
    <t>WALLIS AND FUTUNA</t>
  </si>
  <si>
    <t>Virgin Islands, British</t>
  </si>
  <si>
    <t>VIRGIN ISLANDS, BRITISH</t>
  </si>
  <si>
    <t>Ho Chi Minh City</t>
  </si>
  <si>
    <t>VIETNAM</t>
  </si>
  <si>
    <t>Hanoi</t>
  </si>
  <si>
    <t>Danang</t>
  </si>
  <si>
    <t>Dalat</t>
  </si>
  <si>
    <t>Valencia</t>
  </si>
  <si>
    <t>VENEZUELA</t>
  </si>
  <si>
    <t>San Cristobal</t>
  </si>
  <si>
    <t>Punto Fijo</t>
  </si>
  <si>
    <t>Puerto Ordaz</t>
  </si>
  <si>
    <t>Puerto La Cruz</t>
  </si>
  <si>
    <t>Porlamar</t>
  </si>
  <si>
    <t>Maracaibo</t>
  </si>
  <si>
    <t>Caracas</t>
  </si>
  <si>
    <t>Barquisimeto</t>
  </si>
  <si>
    <t>Tanna Island</t>
  </si>
  <si>
    <t>VANUATU</t>
  </si>
  <si>
    <t>Santos</t>
  </si>
  <si>
    <t>Port Vila</t>
  </si>
  <si>
    <t>Tashkent</t>
  </si>
  <si>
    <t>UZBEKISTAN</t>
  </si>
  <si>
    <t>Punta del Este</t>
  </si>
  <si>
    <t>URUGUAY</t>
  </si>
  <si>
    <t>Montevideo</t>
  </si>
  <si>
    <t>Colonia</t>
  </si>
  <si>
    <t>Reading</t>
  </si>
  <si>
    <t>UNITED KINGDOM</t>
  </si>
  <si>
    <t>Oxford</t>
  </si>
  <si>
    <t>Menwith Hill</t>
  </si>
  <si>
    <t>Manchester</t>
  </si>
  <si>
    <t>Loudwater</t>
  </si>
  <si>
    <t>London</t>
  </si>
  <si>
    <t>Liverpool</t>
  </si>
  <si>
    <t>Horley</t>
  </si>
  <si>
    <t>High Wycombe</t>
  </si>
  <si>
    <t>Harrogate</t>
  </si>
  <si>
    <t>Glasgow</t>
  </si>
  <si>
    <t>Gatwick</t>
  </si>
  <si>
    <t>Fairford</t>
  </si>
  <si>
    <t>Edinburgh</t>
  </si>
  <si>
    <t>Crawley</t>
  </si>
  <si>
    <t>Cheltenham</t>
  </si>
  <si>
    <t>Caversham</t>
  </si>
  <si>
    <t>Cardiff, Wales</t>
  </si>
  <si>
    <t>Cambridge</t>
  </si>
  <si>
    <t>Bristol</t>
  </si>
  <si>
    <t>Birmingham</t>
  </si>
  <si>
    <t>Belfast</t>
  </si>
  <si>
    <t>Dubai</t>
  </si>
  <si>
    <t>UNITED ARAB EMIRATES</t>
  </si>
  <si>
    <t>Abu Dhabi</t>
  </si>
  <si>
    <t>Kyiv</t>
  </si>
  <si>
    <t>UKRAINE</t>
  </si>
  <si>
    <t>Kharkiv</t>
  </si>
  <si>
    <t>Mbarara</t>
  </si>
  <si>
    <t>UGANDA</t>
  </si>
  <si>
    <t>Mbale</t>
  </si>
  <si>
    <t>Kampala</t>
  </si>
  <si>
    <t>Jinja</t>
  </si>
  <si>
    <t>Gulu</t>
  </si>
  <si>
    <t>Fort Portal</t>
  </si>
  <si>
    <t>Entebbe</t>
  </si>
  <si>
    <t>Tuvalu</t>
  </si>
  <si>
    <t>TUVALU</t>
  </si>
  <si>
    <t>Turks and Caicos Islands</t>
  </si>
  <si>
    <t>TURKS AND CAICOS ISLANDS</t>
  </si>
  <si>
    <t>Ashgabat</t>
  </si>
  <si>
    <t>TURKMENISTAN</t>
  </si>
  <si>
    <t>Yamanlar</t>
  </si>
  <si>
    <t>TURKEY</t>
  </si>
  <si>
    <t>Nevsehir</t>
  </si>
  <si>
    <t>Manzarali</t>
  </si>
  <si>
    <t>Izmir-Cigli</t>
  </si>
  <si>
    <t>Istanbul</t>
  </si>
  <si>
    <t>Gaziantep</t>
  </si>
  <si>
    <t>Elmadag</t>
  </si>
  <si>
    <t>Bursa</t>
  </si>
  <si>
    <t>Aydin</t>
  </si>
  <si>
    <t>Antalya</t>
  </si>
  <si>
    <t>Ankara</t>
  </si>
  <si>
    <t>Adana-Incirlik</t>
  </si>
  <si>
    <t>Tunis</t>
  </si>
  <si>
    <t>TUNISIA</t>
  </si>
  <si>
    <t>Tozeur</t>
  </si>
  <si>
    <t>Tamerza</t>
  </si>
  <si>
    <t>Tabarka</t>
  </si>
  <si>
    <t>Jerba</t>
  </si>
  <si>
    <t>Hammamet</t>
  </si>
  <si>
    <t>Tobago</t>
  </si>
  <si>
    <t>TRINIDAD AND TOBAGO</t>
  </si>
  <si>
    <t>Port of Spain</t>
  </si>
  <si>
    <t>Nukualofa</t>
  </si>
  <si>
    <t>TONGA</t>
  </si>
  <si>
    <t>Tokelau Islands</t>
  </si>
  <si>
    <t>Tokelau</t>
  </si>
  <si>
    <t>Sokode</t>
  </si>
  <si>
    <t>TOGO</t>
  </si>
  <si>
    <t>Lome</t>
  </si>
  <si>
    <t>Lama Kara</t>
  </si>
  <si>
    <t>Kpalime</t>
  </si>
  <si>
    <t>Dili</t>
  </si>
  <si>
    <t>TIMOR-LESTE</t>
  </si>
  <si>
    <t>Samui Island</t>
  </si>
  <si>
    <t>THAILAND</t>
  </si>
  <si>
    <t>Phuket</t>
  </si>
  <si>
    <t>Pattaya City</t>
  </si>
  <si>
    <t>Nong Khai</t>
  </si>
  <si>
    <t>Krabi</t>
  </si>
  <si>
    <t>Khao Lak</t>
  </si>
  <si>
    <t>Hua Hin</t>
  </si>
  <si>
    <t>Hat Yai</t>
  </si>
  <si>
    <t>Chiang Rai</t>
  </si>
  <si>
    <t>Chiang Mai</t>
  </si>
  <si>
    <t>Cha Am</t>
  </si>
  <si>
    <t>Bangkok</t>
  </si>
  <si>
    <t>Zanzibar</t>
  </si>
  <si>
    <t>TANZANIA</t>
  </si>
  <si>
    <t>Morogoro</t>
  </si>
  <si>
    <t>Dodoma</t>
  </si>
  <si>
    <t>Dar Es Salaam</t>
  </si>
  <si>
    <t>Arusha</t>
  </si>
  <si>
    <t>Kulob</t>
  </si>
  <si>
    <t>TAJIKISTAN</t>
  </si>
  <si>
    <t>Khorog</t>
  </si>
  <si>
    <t>Dushanbe</t>
  </si>
  <si>
    <t>Taipei</t>
  </si>
  <si>
    <t>TAIWAN</t>
  </si>
  <si>
    <t>Taichung</t>
  </si>
  <si>
    <t>Kaohsiung</t>
  </si>
  <si>
    <t>Damascus</t>
  </si>
  <si>
    <t>SYRIA</t>
  </si>
  <si>
    <t>Zurich</t>
  </si>
  <si>
    <t>SWITZERLAND</t>
  </si>
  <si>
    <t>Montreux</t>
  </si>
  <si>
    <t>Lugano</t>
  </si>
  <si>
    <t>Klosters</t>
  </si>
  <si>
    <t>Geneva</t>
  </si>
  <si>
    <t>Davos</t>
  </si>
  <si>
    <t>Bern</t>
  </si>
  <si>
    <t>Basel</t>
  </si>
  <si>
    <t>Bad Ragaz</t>
  </si>
  <si>
    <t>Stockholm</t>
  </si>
  <si>
    <t>SWEDEN</t>
  </si>
  <si>
    <t>Paramaribo</t>
  </si>
  <si>
    <t>SURINAME</t>
  </si>
  <si>
    <t>Khartoum</t>
  </si>
  <si>
    <t>SUDAN</t>
  </si>
  <si>
    <t>Saint Lucia</t>
  </si>
  <si>
    <t>ST LUCIA</t>
  </si>
  <si>
    <t>Trincomalee</t>
  </si>
  <si>
    <t>SRI LANKA</t>
  </si>
  <si>
    <t>Kandy</t>
  </si>
  <si>
    <t>Galle</t>
  </si>
  <si>
    <t>Colombo</t>
  </si>
  <si>
    <t>Chilaw</t>
  </si>
  <si>
    <t>Bentota</t>
  </si>
  <si>
    <t>Ahungalla</t>
  </si>
  <si>
    <t>Zaragoza</t>
  </si>
  <si>
    <t>SPAIN</t>
  </si>
  <si>
    <t>Vigo</t>
  </si>
  <si>
    <t>Seville</t>
  </si>
  <si>
    <t>Santiago de Compostela</t>
  </si>
  <si>
    <t>Santander</t>
  </si>
  <si>
    <t>Santa Cruz de Tenerife</t>
  </si>
  <si>
    <t>San Sebastian</t>
  </si>
  <si>
    <t>Oviedo</t>
  </si>
  <si>
    <t>Marbella</t>
  </si>
  <si>
    <t>Malaga</t>
  </si>
  <si>
    <t>Madrid</t>
  </si>
  <si>
    <t>Las Palmas de Gran Canaria</t>
  </si>
  <si>
    <t>La Coruna</t>
  </si>
  <si>
    <t>Fuengirola</t>
  </si>
  <si>
    <t>Bilbao</t>
  </si>
  <si>
    <t>Barcelona</t>
  </si>
  <si>
    <t>Balearic Islands</t>
  </si>
  <si>
    <t>Almeria</t>
  </si>
  <si>
    <t>Juba</t>
  </si>
  <si>
    <t>SOUTH SUDAN</t>
  </si>
  <si>
    <t>Sun City</t>
  </si>
  <si>
    <t>SOUTH AFRICA</t>
  </si>
  <si>
    <t>Pretoria</t>
  </si>
  <si>
    <t>Johannesburg</t>
  </si>
  <si>
    <t>Durban</t>
  </si>
  <si>
    <t>Cape Town</t>
  </si>
  <si>
    <t>Bloemfontein</t>
  </si>
  <si>
    <t>Mogadishu</t>
  </si>
  <si>
    <t>SOMALIA</t>
  </si>
  <si>
    <t>Solomon Islands</t>
  </si>
  <si>
    <t>SOLOMON ISLANDS</t>
  </si>
  <si>
    <t>Portoroz</t>
  </si>
  <si>
    <t>SLOVENIA</t>
  </si>
  <si>
    <t>Ljubljana</t>
  </si>
  <si>
    <t>Zilina</t>
  </si>
  <si>
    <t>Slovakia</t>
  </si>
  <si>
    <t>Liptovsky Mikulas</t>
  </si>
  <si>
    <t>Bratislava</t>
  </si>
  <si>
    <t>Singapore</t>
  </si>
  <si>
    <t>SINGAPORE</t>
  </si>
  <si>
    <t>Freetown</t>
  </si>
  <si>
    <t>SIERRA LEONE</t>
  </si>
  <si>
    <t>Seychelles</t>
  </si>
  <si>
    <t>SEYCHELLES</t>
  </si>
  <si>
    <t>Kopaonik</t>
  </si>
  <si>
    <t>SERBIA</t>
  </si>
  <si>
    <t>Belgrade</t>
  </si>
  <si>
    <t>Mbour</t>
  </si>
  <si>
    <t>SENEGAL</t>
  </si>
  <si>
    <t>Dakar</t>
  </si>
  <si>
    <t>Taif</t>
  </si>
  <si>
    <t>SAUDI ARABIA</t>
  </si>
  <si>
    <t>Riyadh</t>
  </si>
  <si>
    <t>Medina</t>
  </si>
  <si>
    <t>Jeddah</t>
  </si>
  <si>
    <t>Eskan</t>
  </si>
  <si>
    <t>Dhahran Area</t>
  </si>
  <si>
    <t>Sao Tome</t>
  </si>
  <si>
    <t>SAO TOME AND PRINCIPE</t>
  </si>
  <si>
    <t>Principe</t>
  </si>
  <si>
    <t>San Marino</t>
  </si>
  <si>
    <t>SAN MARINO</t>
  </si>
  <si>
    <t>Samoa</t>
  </si>
  <si>
    <t>Saint Vincent and the Grenadines</t>
  </si>
  <si>
    <t>SAINT VINCENT AND THE GRENADINES</t>
  </si>
  <si>
    <t>Saint Kitts and Nevis</t>
  </si>
  <si>
    <t>SAINT KITTS AND NEVIS</t>
  </si>
  <si>
    <t>Saint Helena</t>
  </si>
  <si>
    <t>SAINT HELENA</t>
  </si>
  <si>
    <t>Ruhengeri</t>
  </si>
  <si>
    <t>RWANDA</t>
  </si>
  <si>
    <t>Kigali</t>
  </si>
  <si>
    <t>Gisenyi</t>
  </si>
  <si>
    <t>Akagera</t>
  </si>
  <si>
    <t>Yuzhno-Sakhalinsk</t>
  </si>
  <si>
    <t>RUSSIA</t>
  </si>
  <si>
    <t>Yekaterinburg</t>
  </si>
  <si>
    <t>Vladivostok</t>
  </si>
  <si>
    <t>Sochi</t>
  </si>
  <si>
    <t>Saint Petersburg</t>
  </si>
  <si>
    <t>Moscow</t>
  </si>
  <si>
    <t>Constanta</t>
  </si>
  <si>
    <t>ROMANIA</t>
  </si>
  <si>
    <t>Bucharest</t>
  </si>
  <si>
    <t>Reunion</t>
  </si>
  <si>
    <t>REUNION</t>
  </si>
  <si>
    <t>Brazzaville</t>
  </si>
  <si>
    <t>REPUBLIC OF THE CONGO</t>
  </si>
  <si>
    <t>Doha</t>
  </si>
  <si>
    <t>QATAR</t>
  </si>
  <si>
    <t>Sao Miguel Island</t>
  </si>
  <si>
    <t>PORTUGAL</t>
  </si>
  <si>
    <t>Ponta Delgada</t>
  </si>
  <si>
    <t>Oporto</t>
  </si>
  <si>
    <t>Oeiras</t>
  </si>
  <si>
    <t>Madeira Islands</t>
  </si>
  <si>
    <t>Lisbon</t>
  </si>
  <si>
    <t>Faial Island</t>
  </si>
  <si>
    <t>Estoril</t>
  </si>
  <si>
    <t>Cascais</t>
  </si>
  <si>
    <t>Zakopane</t>
  </si>
  <si>
    <t>POLAND</t>
  </si>
  <si>
    <t>Wroclaw</t>
  </si>
  <si>
    <t>Warsaw</t>
  </si>
  <si>
    <t>Poznan</t>
  </si>
  <si>
    <t>Lodz</t>
  </si>
  <si>
    <t>Krakow</t>
  </si>
  <si>
    <t>Kielce</t>
  </si>
  <si>
    <t>Katowice</t>
  </si>
  <si>
    <t>Gdansk</t>
  </si>
  <si>
    <t>Bydgoszcz</t>
  </si>
  <si>
    <t>Manila</t>
  </si>
  <si>
    <t>PHILIPPINES</t>
  </si>
  <si>
    <t>Mactan</t>
  </si>
  <si>
    <t>Davao City</t>
  </si>
  <si>
    <t>Clark AFB</t>
  </si>
  <si>
    <t>Cebu</t>
  </si>
  <si>
    <t>Baguio City</t>
  </si>
  <si>
    <t>Paracas</t>
  </si>
  <si>
    <t>PERU</t>
  </si>
  <si>
    <t>Lima</t>
  </si>
  <si>
    <t>Cusco</t>
  </si>
  <si>
    <t>Pegro Juan</t>
  </si>
  <si>
    <t>PARAGUAY</t>
  </si>
  <si>
    <t>Ciudad del Este</t>
  </si>
  <si>
    <t>Asuncion</t>
  </si>
  <si>
    <t>Port Moresby</t>
  </si>
  <si>
    <t>PAPUA NEW GUINEA</t>
  </si>
  <si>
    <t>Panama City</t>
  </si>
  <si>
    <t>PANAMA</t>
  </si>
  <si>
    <t>David, Chiriqui</t>
  </si>
  <si>
    <t>Colon</t>
  </si>
  <si>
    <t>Koror</t>
  </si>
  <si>
    <t>PALAU</t>
  </si>
  <si>
    <t>Quetta</t>
  </si>
  <si>
    <t>PAKISTAN</t>
  </si>
  <si>
    <t>Peshawar</t>
  </si>
  <si>
    <t>Lahore</t>
  </si>
  <si>
    <t>Karachi</t>
  </si>
  <si>
    <t>Islamabad</t>
  </si>
  <si>
    <t>Faisalabad</t>
  </si>
  <si>
    <t>Other Foreign Localities</t>
  </si>
  <si>
    <t>OTHER FOREIGN LOCALITIES</t>
  </si>
  <si>
    <t>Salalah</t>
  </si>
  <si>
    <t>OMAN</t>
  </si>
  <si>
    <t>Muscat</t>
  </si>
  <si>
    <t>Duqm</t>
  </si>
  <si>
    <t>Stavanger</t>
  </si>
  <si>
    <t>NORWAY</t>
  </si>
  <si>
    <t>Oslo</t>
  </si>
  <si>
    <t>Skopje</t>
  </si>
  <si>
    <t>NORTH MACEDONIA</t>
  </si>
  <si>
    <t>Ohrid</t>
  </si>
  <si>
    <t>Niue</t>
  </si>
  <si>
    <t>NIUE</t>
  </si>
  <si>
    <t>Port Harcourt</t>
  </si>
  <si>
    <t>NIGERIA</t>
  </si>
  <si>
    <t>Lagos</t>
  </si>
  <si>
    <t>Kaduna</t>
  </si>
  <si>
    <t>Abuja</t>
  </si>
  <si>
    <t>Niamey</t>
  </si>
  <si>
    <t>NIGER</t>
  </si>
  <si>
    <t>San Juan del Sur</t>
  </si>
  <si>
    <t>NICARAGUA</t>
  </si>
  <si>
    <t>Managua</t>
  </si>
  <si>
    <t>Corn Island</t>
  </si>
  <si>
    <t>Wellington</t>
  </si>
  <si>
    <t>NEW ZEALAND</t>
  </si>
  <si>
    <t>Rotarua</t>
  </si>
  <si>
    <t>Queenstown</t>
  </si>
  <si>
    <t>Dunedin</t>
  </si>
  <si>
    <t>Christchurch</t>
  </si>
  <si>
    <t>Auckland</t>
  </si>
  <si>
    <t>New Caledonia</t>
  </si>
  <si>
    <t>NEW CALEDONIA</t>
  </si>
  <si>
    <t>Sint Maarten (Dutch Part)</t>
  </si>
  <si>
    <t>NETHERLANDS ANTILLES</t>
  </si>
  <si>
    <t>Saba</t>
  </si>
  <si>
    <t>Curacao</t>
  </si>
  <si>
    <t>Bonaire</t>
  </si>
  <si>
    <t>Aruba</t>
  </si>
  <si>
    <t>Ypenburg</t>
  </si>
  <si>
    <t>NETHERLANDS</t>
  </si>
  <si>
    <t>Utrecht</t>
  </si>
  <si>
    <t>The Hague</t>
  </si>
  <si>
    <t>Schiphol</t>
  </si>
  <si>
    <t>Rotterdam</t>
  </si>
  <si>
    <t>Papendrecht</t>
  </si>
  <si>
    <t>Noordwijk</t>
  </si>
  <si>
    <t>Maastricht</t>
  </si>
  <si>
    <t>Lisse</t>
  </si>
  <si>
    <t>Eindhoven</t>
  </si>
  <si>
    <t>Coevorden</t>
  </si>
  <si>
    <t>Amsterdam</t>
  </si>
  <si>
    <t>Pokhara</t>
  </si>
  <si>
    <t>NEPAL</t>
  </si>
  <si>
    <t>Kathmandu</t>
  </si>
  <si>
    <t>Nauru</t>
  </si>
  <si>
    <t>NAURU</t>
  </si>
  <si>
    <t>Windhoek</t>
  </si>
  <si>
    <t>NAMIBIA</t>
  </si>
  <si>
    <t>Walvis Bay</t>
  </si>
  <si>
    <t>Opuwo</t>
  </si>
  <si>
    <t>Etosha</t>
  </si>
  <si>
    <t>Pemba</t>
  </si>
  <si>
    <t>MOZAMBIQUE</t>
  </si>
  <si>
    <t>Maputo</t>
  </si>
  <si>
    <t>Taroudant</t>
  </si>
  <si>
    <t>MOROCCO</t>
  </si>
  <si>
    <t>Tangier</t>
  </si>
  <si>
    <t>Rabat</t>
  </si>
  <si>
    <t>Marrakech</t>
  </si>
  <si>
    <t>Fes</t>
  </si>
  <si>
    <t>Casablanca</t>
  </si>
  <si>
    <t>Agadir</t>
  </si>
  <si>
    <t>Montserrat</t>
  </si>
  <si>
    <t>MONTSERRAT</t>
  </si>
  <si>
    <t>Podgorica</t>
  </si>
  <si>
    <t>MONTENEGRO</t>
  </si>
  <si>
    <t>Ulaanbaatar</t>
  </si>
  <si>
    <t>MONGOLIA</t>
  </si>
  <si>
    <t>Monaco</t>
  </si>
  <si>
    <t>MONACO</t>
  </si>
  <si>
    <t>Chisinau</t>
  </si>
  <si>
    <t>MOLDOVA</t>
  </si>
  <si>
    <t>Yap</t>
  </si>
  <si>
    <t>Micronesia, Federated States of</t>
  </si>
  <si>
    <t>Pohnpei</t>
  </si>
  <si>
    <t>Kosrae</t>
  </si>
  <si>
    <t>Chuuk</t>
  </si>
  <si>
    <t>Zacatecas</t>
  </si>
  <si>
    <t>MEXICO</t>
  </si>
  <si>
    <t>Veracruz</t>
  </si>
  <si>
    <t>Valle del Bravo</t>
  </si>
  <si>
    <t>Tijuana</t>
  </si>
  <si>
    <t>Tapachula</t>
  </si>
  <si>
    <t>San Miguel de Allende</t>
  </si>
  <si>
    <t>San Luis Potosi</t>
  </si>
  <si>
    <t>San Carlos</t>
  </si>
  <si>
    <t>Queretaro</t>
  </si>
  <si>
    <t>Puerto Vallarta</t>
  </si>
  <si>
    <t>Puerto Penasco</t>
  </si>
  <si>
    <t>Puebla</t>
  </si>
  <si>
    <t>Playa del Carmen, Quintana Roo</t>
  </si>
  <si>
    <t>Nuevo Laredo</t>
  </si>
  <si>
    <t>Nogales</t>
  </si>
  <si>
    <t>Morelia</t>
  </si>
  <si>
    <t>Monterrey</t>
  </si>
  <si>
    <t>Mexico City, D.F.</t>
  </si>
  <si>
    <t>Mexicali</t>
  </si>
  <si>
    <t>Merida</t>
  </si>
  <si>
    <t>Mazatlan</t>
  </si>
  <si>
    <t>Matamoros</t>
  </si>
  <si>
    <t>Manzanillo</t>
  </si>
  <si>
    <t>Los Cabos (Cabo San Lucas and San Jose del Ca</t>
  </si>
  <si>
    <t>La Paz</t>
  </si>
  <si>
    <t>Ixtapa Zihuatanejo</t>
  </si>
  <si>
    <t>Huatulco</t>
  </si>
  <si>
    <t>Hermosillo</t>
  </si>
  <si>
    <t>Guadalajara</t>
  </si>
  <si>
    <t>Ensenada</t>
  </si>
  <si>
    <t>Culiacan</t>
  </si>
  <si>
    <t>Cuernavaca</t>
  </si>
  <si>
    <t>Cozumel</t>
  </si>
  <si>
    <t>Colima</t>
  </si>
  <si>
    <t>Ciudad Victoria</t>
  </si>
  <si>
    <t>Ciudad Juarez</t>
  </si>
  <si>
    <t>Chihuahua</t>
  </si>
  <si>
    <t>Cancun</t>
  </si>
  <si>
    <t>Campeche</t>
  </si>
  <si>
    <t>Acapulco</t>
  </si>
  <si>
    <t>Mayotte Islands</t>
  </si>
  <si>
    <t>Mayotte</t>
  </si>
  <si>
    <t>Mauritius</t>
  </si>
  <si>
    <t>MAURITIUS</t>
  </si>
  <si>
    <t>Nouakchott</t>
  </si>
  <si>
    <t>MAURITANIA</t>
  </si>
  <si>
    <t>Nouadhibou</t>
  </si>
  <si>
    <t>Kaedi</t>
  </si>
  <si>
    <t>Martinique</t>
  </si>
  <si>
    <t>MARTINIQUE</t>
  </si>
  <si>
    <t>Majuro</t>
  </si>
  <si>
    <t>MARSHALL ISLANDS</t>
  </si>
  <si>
    <t>Likiep Atoll</t>
  </si>
  <si>
    <t>Kwajalein Atoll</t>
  </si>
  <si>
    <t>Malta</t>
  </si>
  <si>
    <t>MALTA</t>
  </si>
  <si>
    <t>Bamako</t>
  </si>
  <si>
    <t>MALI</t>
  </si>
  <si>
    <t>Maldives</t>
  </si>
  <si>
    <t>MALDIVES</t>
  </si>
  <si>
    <t>Penang</t>
  </si>
  <si>
    <t>MALAYSIA</t>
  </si>
  <si>
    <t>Melaka</t>
  </si>
  <si>
    <t>Langkawi</t>
  </si>
  <si>
    <t>Kuantan</t>
  </si>
  <si>
    <t>Kuala Lumpur</t>
  </si>
  <si>
    <t>Kota Kinabalu, Sabah</t>
  </si>
  <si>
    <t>Salima</t>
  </si>
  <si>
    <t>MALAWI</t>
  </si>
  <si>
    <t>Mangochi</t>
  </si>
  <si>
    <t>Lilongwe</t>
  </si>
  <si>
    <t>Blantyre</t>
  </si>
  <si>
    <t>Nosy Be</t>
  </si>
  <si>
    <t>MADAGASCAR</t>
  </si>
  <si>
    <t>Antananarivo</t>
  </si>
  <si>
    <t>Macau</t>
  </si>
  <si>
    <t>MACAU</t>
  </si>
  <si>
    <t>Luxembourg</t>
  </si>
  <si>
    <t>LUXEMBOURG</t>
  </si>
  <si>
    <t>Vilnius</t>
  </si>
  <si>
    <t>LITHUANIA</t>
  </si>
  <si>
    <t>Palanga</t>
  </si>
  <si>
    <t>Liechtenstein</t>
  </si>
  <si>
    <t>LIECHTENSTEIN</t>
  </si>
  <si>
    <t>Tripoli</t>
  </si>
  <si>
    <t>LIBYA</t>
  </si>
  <si>
    <t>Sirte</t>
  </si>
  <si>
    <t>Misurata</t>
  </si>
  <si>
    <t>Benghazi</t>
  </si>
  <si>
    <t>Monrovia</t>
  </si>
  <si>
    <t>LIBERIA</t>
  </si>
  <si>
    <t>Maseru</t>
  </si>
  <si>
    <t>LESOTHO</t>
  </si>
  <si>
    <t>Beirut</t>
  </si>
  <si>
    <t>LEBANON</t>
  </si>
  <si>
    <t>Riga</t>
  </si>
  <si>
    <t>LATVIA</t>
  </si>
  <si>
    <t>Vientiane</t>
  </si>
  <si>
    <t>LAOS</t>
  </si>
  <si>
    <t>Luang Prabang</t>
  </si>
  <si>
    <t>Issyk-Kul Region</t>
  </si>
  <si>
    <t>KYRGYZSTAN</t>
  </si>
  <si>
    <t>Bishkek</t>
  </si>
  <si>
    <t>Kuwait City</t>
  </si>
  <si>
    <t>KUWAIT</t>
  </si>
  <si>
    <t>Pristina</t>
  </si>
  <si>
    <t>KOSOVO</t>
  </si>
  <si>
    <t>Ulsan</t>
  </si>
  <si>
    <t>Korea, South</t>
  </si>
  <si>
    <t>Uijongbu</t>
  </si>
  <si>
    <t>Taejon</t>
  </si>
  <si>
    <t>Taegu</t>
  </si>
  <si>
    <t>Sokcho</t>
  </si>
  <si>
    <t>Seoul</t>
  </si>
  <si>
    <t>Pyongtaek</t>
  </si>
  <si>
    <t>Pyeongchang</t>
  </si>
  <si>
    <t>Masan</t>
  </si>
  <si>
    <t>Kyongju</t>
  </si>
  <si>
    <t>Kwangju</t>
  </si>
  <si>
    <t>Kumi</t>
  </si>
  <si>
    <t>Kimhae</t>
  </si>
  <si>
    <t>Incheon</t>
  </si>
  <si>
    <t>Chung Ju</t>
  </si>
  <si>
    <t>Chonju</t>
  </si>
  <si>
    <t>Chongju</t>
  </si>
  <si>
    <t>Chinju</t>
  </si>
  <si>
    <t>Cheju</t>
  </si>
  <si>
    <t>Changwon</t>
  </si>
  <si>
    <t>Busan</t>
  </si>
  <si>
    <t>Kiribati</t>
  </si>
  <si>
    <t>KIRIBATI</t>
  </si>
  <si>
    <t>Christmas Island</t>
  </si>
  <si>
    <t>Watamu</t>
  </si>
  <si>
    <t>KENYA</t>
  </si>
  <si>
    <t>Nanyuki</t>
  </si>
  <si>
    <t>Nairobi</t>
  </si>
  <si>
    <t>Mt. Kenya Area</t>
  </si>
  <si>
    <t>Mombasa</t>
  </si>
  <si>
    <t>Mara Area Region</t>
  </si>
  <si>
    <t>Malindi</t>
  </si>
  <si>
    <t>Lamu</t>
  </si>
  <si>
    <t>Nur-Sultan</t>
  </si>
  <si>
    <t>KAZAKHSTAN</t>
  </si>
  <si>
    <t>Almaty</t>
  </si>
  <si>
    <t>Aktau</t>
  </si>
  <si>
    <t>Petra</t>
  </si>
  <si>
    <t>JORDAN</t>
  </si>
  <si>
    <t>Dead Sea/Jordan Valley</t>
  </si>
  <si>
    <t>Aqaba</t>
  </si>
  <si>
    <t>Amman</t>
  </si>
  <si>
    <t>Jerusalem</t>
  </si>
  <si>
    <t>JERUSALEM</t>
  </si>
  <si>
    <t>Yufuin</t>
  </si>
  <si>
    <t>JAPAN</t>
  </si>
  <si>
    <t>Yokota</t>
  </si>
  <si>
    <t>Yokohama</t>
  </si>
  <si>
    <t>Yamato</t>
  </si>
  <si>
    <t>Wakayama</t>
  </si>
  <si>
    <t>Tsu</t>
  </si>
  <si>
    <t>Toyonaka</t>
  </si>
  <si>
    <t>Toyama</t>
  </si>
  <si>
    <t>Tottori</t>
  </si>
  <si>
    <t>Tokyo-To</t>
  </si>
  <si>
    <t>Tokyo City</t>
  </si>
  <si>
    <t>Tokushima</t>
  </si>
  <si>
    <t>Takayama</t>
  </si>
  <si>
    <t>Takamatsu</t>
  </si>
  <si>
    <t>Shiga</t>
  </si>
  <si>
    <t>Sendai</t>
  </si>
  <si>
    <t>Sasebo</t>
  </si>
  <si>
    <t>Sapporo</t>
  </si>
  <si>
    <t>Oyama</t>
  </si>
  <si>
    <t>Otsu</t>
  </si>
  <si>
    <t>Osaka-Kobe</t>
  </si>
  <si>
    <t>Okinawa Prefecture</t>
  </si>
  <si>
    <t>Okayama</t>
  </si>
  <si>
    <t>Oita</t>
  </si>
  <si>
    <t>Obihiro</t>
  </si>
  <si>
    <t>Nishinomiya</t>
  </si>
  <si>
    <t>Niigata</t>
  </si>
  <si>
    <t>Narita</t>
  </si>
  <si>
    <t>Nara</t>
  </si>
  <si>
    <t>NAHA</t>
  </si>
  <si>
    <t>Nagoya</t>
  </si>
  <si>
    <t>Nagasaki</t>
  </si>
  <si>
    <t>Morioka</t>
  </si>
  <si>
    <t>Miyazaki City</t>
  </si>
  <si>
    <t>Matsuyama</t>
  </si>
  <si>
    <t>Matsue</t>
  </si>
  <si>
    <t>Kyoto</t>
  </si>
  <si>
    <t>Kure</t>
  </si>
  <si>
    <t>Kurashiki</t>
  </si>
  <si>
    <t>Kumamoto</t>
  </si>
  <si>
    <t>Komaki</t>
  </si>
  <si>
    <t>Kochi</t>
  </si>
  <si>
    <t>Kitakyushu</t>
  </si>
  <si>
    <t>Kanazawa</t>
  </si>
  <si>
    <t>Kagoshima</t>
  </si>
  <si>
    <t>Izumisano</t>
  </si>
  <si>
    <t>Itazuke</t>
  </si>
  <si>
    <t>Hiroshima</t>
  </si>
  <si>
    <t>Hamamatsu</t>
  </si>
  <si>
    <t>Gifu</t>
  </si>
  <si>
    <t>Fukuyama</t>
  </si>
  <si>
    <t>Fukuoka</t>
  </si>
  <si>
    <t>Fukui</t>
  </si>
  <si>
    <t>Beppu</t>
  </si>
  <si>
    <t>Awashima</t>
  </si>
  <si>
    <t>Ashiya</t>
  </si>
  <si>
    <t>Asahikawa</t>
  </si>
  <si>
    <t>Amagasaki</t>
  </si>
  <si>
    <t>Akashi</t>
  </si>
  <si>
    <t>Montego Bay</t>
  </si>
  <si>
    <t>JAMAICA</t>
  </si>
  <si>
    <t>Kingston</t>
  </si>
  <si>
    <t>Vicenza</t>
  </si>
  <si>
    <t>ITALY</t>
  </si>
  <si>
    <t>Verona</t>
  </si>
  <si>
    <t>Venice</t>
  </si>
  <si>
    <t>Turin</t>
  </si>
  <si>
    <t>Trieste</t>
  </si>
  <si>
    <t>Treviso</t>
  </si>
  <si>
    <t>Taormina</t>
  </si>
  <si>
    <t>Siena</t>
  </si>
  <si>
    <t>Rome</t>
  </si>
  <si>
    <t>Rimini</t>
  </si>
  <si>
    <t>Reggio Emilia</t>
  </si>
  <si>
    <t>Ravenna</t>
  </si>
  <si>
    <t>Pisa</t>
  </si>
  <si>
    <t>Palermo</t>
  </si>
  <si>
    <t>Naples</t>
  </si>
  <si>
    <t>Modena</t>
  </si>
  <si>
    <t>Milan</t>
  </si>
  <si>
    <t>La Spezia</t>
  </si>
  <si>
    <t>Genoa</t>
  </si>
  <si>
    <t>Gaeta</t>
  </si>
  <si>
    <t>Florence</t>
  </si>
  <si>
    <t>Ferrara</t>
  </si>
  <si>
    <t>Como</t>
  </si>
  <si>
    <t>Catania</t>
  </si>
  <si>
    <t>Capri</t>
  </si>
  <si>
    <t>Bolzano</t>
  </si>
  <si>
    <t>Bologna</t>
  </si>
  <si>
    <t>Bari</t>
  </si>
  <si>
    <t>Aviano</t>
  </si>
  <si>
    <t>Tiberias</t>
  </si>
  <si>
    <t>ISRAEL</t>
  </si>
  <si>
    <t>Tel Aviv</t>
  </si>
  <si>
    <t>Sedom</t>
  </si>
  <si>
    <t>Herzliya-Pituach</t>
  </si>
  <si>
    <t>Haifa</t>
  </si>
  <si>
    <t>En Boqeq</t>
  </si>
  <si>
    <t>Eilat</t>
  </si>
  <si>
    <t>Galway</t>
  </si>
  <si>
    <t>IRELAND</t>
  </si>
  <si>
    <t>Dublin</t>
  </si>
  <si>
    <t>Cork</t>
  </si>
  <si>
    <t>Erbil</t>
  </si>
  <si>
    <t>IRAQ</t>
  </si>
  <si>
    <t>Baghdad</t>
  </si>
  <si>
    <t>Tehran</t>
  </si>
  <si>
    <t>IRAN</t>
  </si>
  <si>
    <t>Timika, Irian Jaya</t>
  </si>
  <si>
    <t>INDONESIA</t>
  </si>
  <si>
    <t>Surabaya</t>
  </si>
  <si>
    <t>Medan</t>
  </si>
  <si>
    <t>Jayapura</t>
  </si>
  <si>
    <t>Jakarta</t>
  </si>
  <si>
    <t>Denpasar</t>
  </si>
  <si>
    <t>Bandung</t>
  </si>
  <si>
    <t>Bali</t>
  </si>
  <si>
    <t>Trivandrum</t>
  </si>
  <si>
    <t>INDIA</t>
  </si>
  <si>
    <t>Pune</t>
  </si>
  <si>
    <t>New Delhi</t>
  </si>
  <si>
    <t>Mumbai</t>
  </si>
  <si>
    <t>Kolkata</t>
  </si>
  <si>
    <t>Hyderabad</t>
  </si>
  <si>
    <t>Goa</t>
  </si>
  <si>
    <t>Chennai</t>
  </si>
  <si>
    <t>Bangalore</t>
  </si>
  <si>
    <t>Agra</t>
  </si>
  <si>
    <t>Reykjavik</t>
  </si>
  <si>
    <t>ICELAND</t>
  </si>
  <si>
    <t>Egilsstadir</t>
  </si>
  <si>
    <t>Akureyri</t>
  </si>
  <si>
    <t>Papa</t>
  </si>
  <si>
    <t>HUNGARY</t>
  </si>
  <si>
    <t>Budapest</t>
  </si>
  <si>
    <t>Hong Kong</t>
  </si>
  <si>
    <t>HONG KONG</t>
  </si>
  <si>
    <t>Tela</t>
  </si>
  <si>
    <t>HONDURAS</t>
  </si>
  <si>
    <t>Tegucigalpa</t>
  </si>
  <si>
    <t>San Pedro Sula</t>
  </si>
  <si>
    <t>La Ceiba</t>
  </si>
  <si>
    <t>Bay Islands</t>
  </si>
  <si>
    <t>Holy See</t>
  </si>
  <si>
    <t>HOLY SEE</t>
  </si>
  <si>
    <t>Port-au-Prince</t>
  </si>
  <si>
    <t>HAITI</t>
  </si>
  <si>
    <t>Petionville</t>
  </si>
  <si>
    <t>Montrouis</t>
  </si>
  <si>
    <t>Jacmel</t>
  </si>
  <si>
    <t>Cap Haitien</t>
  </si>
  <si>
    <t>Georgetown</t>
  </si>
  <si>
    <t>GUYANA</t>
  </si>
  <si>
    <t>Bissau</t>
  </si>
  <si>
    <t>GUINEA-BISSAU</t>
  </si>
  <si>
    <t>Conakry</t>
  </si>
  <si>
    <t>GUINEA</t>
  </si>
  <si>
    <t>Guatemala City</t>
  </si>
  <si>
    <t>GUATEMALA</t>
  </si>
  <si>
    <t>Saint Martin (French Part)</t>
  </si>
  <si>
    <t>GUADELOUPE</t>
  </si>
  <si>
    <t>Grenada</t>
  </si>
  <si>
    <t>GRENADA</t>
  </si>
  <si>
    <t>Thule</t>
  </si>
  <si>
    <t>GREENLAND</t>
  </si>
  <si>
    <t>Nuuk</t>
  </si>
  <si>
    <t>Kangerlussuaq</t>
  </si>
  <si>
    <t>Ilulissat</t>
  </si>
  <si>
    <t>Iraklion (Crete)</t>
  </si>
  <si>
    <t>GREECE</t>
  </si>
  <si>
    <t>Athens</t>
  </si>
  <si>
    <t>Gibraltar</t>
  </si>
  <si>
    <t>GIBRALTAR</t>
  </si>
  <si>
    <t>Accra</t>
  </si>
  <si>
    <t>GHANA</t>
  </si>
  <si>
    <t>Wiesbaden</t>
  </si>
  <si>
    <t>GERMANY</t>
  </si>
  <si>
    <t>Twisteden</t>
  </si>
  <si>
    <t>Tuebingen</t>
  </si>
  <si>
    <t>Stuttgart</t>
  </si>
  <si>
    <t>Sindelfingen</t>
  </si>
  <si>
    <t>Roedelheim</t>
  </si>
  <si>
    <t>Offenbach</t>
  </si>
  <si>
    <t>Oberammergau</t>
  </si>
  <si>
    <t>Nellingen</t>
  </si>
  <si>
    <t>Munich</t>
  </si>
  <si>
    <t>Moenchen-Gladbach</t>
  </si>
  <si>
    <t>Mainz</t>
  </si>
  <si>
    <t>Ludwigsburg</t>
  </si>
  <si>
    <t>Leipzig</t>
  </si>
  <si>
    <t>Kornwestheim</t>
  </si>
  <si>
    <t>Koenigswinter</t>
  </si>
  <si>
    <t>Kalkar</t>
  </si>
  <si>
    <t>Hoechst</t>
  </si>
  <si>
    <t>Herongen</t>
  </si>
  <si>
    <t>Heidelberg</t>
  </si>
  <si>
    <t>Hannover</t>
  </si>
  <si>
    <t>Hamburg</t>
  </si>
  <si>
    <t>Garmisch-Partenkirchen</t>
  </si>
  <si>
    <t>Frankfurt am Main</t>
  </si>
  <si>
    <t>Esslingen</t>
  </si>
  <si>
    <t>Eschborn</t>
  </si>
  <si>
    <t>Erfurt</t>
  </si>
  <si>
    <t>Echterdingen</t>
  </si>
  <si>
    <t>Duesseldorf</t>
  </si>
  <si>
    <t>Dresden</t>
  </si>
  <si>
    <t>Cologne</t>
  </si>
  <si>
    <t>Bremen</t>
  </si>
  <si>
    <t>Bonn</t>
  </si>
  <si>
    <t>Bonames</t>
  </si>
  <si>
    <t>Boeblingen</t>
  </si>
  <si>
    <t>Berlin</t>
  </si>
  <si>
    <t>Tbilisi</t>
  </si>
  <si>
    <t>GEORGIA</t>
  </si>
  <si>
    <t>Kutaisi</t>
  </si>
  <si>
    <t>Gudauri</t>
  </si>
  <si>
    <t>Borjomi</t>
  </si>
  <si>
    <t>Ajara Region</t>
  </si>
  <si>
    <t>Banjul</t>
  </si>
  <si>
    <t>Gambia, The</t>
  </si>
  <si>
    <t>Libreville</t>
  </si>
  <si>
    <t>GABON</t>
  </si>
  <si>
    <t>French Polynesia</t>
  </si>
  <si>
    <t>FRENCH POLYNESIA</t>
  </si>
  <si>
    <t>French Guiana</t>
  </si>
  <si>
    <t>FRENCH GUIANA</t>
  </si>
  <si>
    <t>Toulouse</t>
  </si>
  <si>
    <t>FRANCE</t>
  </si>
  <si>
    <t>Strasbourg</t>
  </si>
  <si>
    <t>Paris</t>
  </si>
  <si>
    <t>Nice</t>
  </si>
  <si>
    <t>Montpellier</t>
  </si>
  <si>
    <t>Marseille</t>
  </si>
  <si>
    <t>Lyon</t>
  </si>
  <si>
    <t>Deauville</t>
  </si>
  <si>
    <t>Cannes</t>
  </si>
  <si>
    <t>Bordeaux</t>
  </si>
  <si>
    <t>Helsinki</t>
  </si>
  <si>
    <t>FINLAND</t>
  </si>
  <si>
    <t>Suva</t>
  </si>
  <si>
    <t>FIJI</t>
  </si>
  <si>
    <t>Sigatoka</t>
  </si>
  <si>
    <t>Natadola</t>
  </si>
  <si>
    <t>Nadi</t>
  </si>
  <si>
    <t>Korolevu</t>
  </si>
  <si>
    <t>Faroe Islands</t>
  </si>
  <si>
    <t>FAROE ISLANDS</t>
  </si>
  <si>
    <t>Falkland Islands</t>
  </si>
  <si>
    <t>Falkland Islands (Islas Malvinas)</t>
  </si>
  <si>
    <t>Addis Ababa</t>
  </si>
  <si>
    <t>ETHIOPIA</t>
  </si>
  <si>
    <t>Mbabane</t>
  </si>
  <si>
    <t>ESWATINI</t>
  </si>
  <si>
    <t>Tallinn</t>
  </si>
  <si>
    <t>ESTONIA</t>
  </si>
  <si>
    <t>Massawa</t>
  </si>
  <si>
    <t>ERITREA</t>
  </si>
  <si>
    <t>Keren</t>
  </si>
  <si>
    <t>Asmara</t>
  </si>
  <si>
    <t>Malabo</t>
  </si>
  <si>
    <t>EQUATORIAL GUINEA</t>
  </si>
  <si>
    <t>Bata</t>
  </si>
  <si>
    <t>San Salvador</t>
  </si>
  <si>
    <t>EL SALVADOR</t>
  </si>
  <si>
    <t>Sharm el Sheikh</t>
  </si>
  <si>
    <t>EGYPT</t>
  </si>
  <si>
    <t>Luxor</t>
  </si>
  <si>
    <t>Cairo</t>
  </si>
  <si>
    <t>Aswan</t>
  </si>
  <si>
    <t>Alexandria</t>
  </si>
  <si>
    <t>Quito</t>
  </si>
  <si>
    <t>ECUADOR</t>
  </si>
  <si>
    <t>Manta</t>
  </si>
  <si>
    <t>Guayaquil</t>
  </si>
  <si>
    <t>Galapagos Islands</t>
  </si>
  <si>
    <t>Cuenca</t>
  </si>
  <si>
    <t>Sosua</t>
  </si>
  <si>
    <t>DOMINICAN REPUBLIC</t>
  </si>
  <si>
    <t>Santo Domingo</t>
  </si>
  <si>
    <t>Punta Cana</t>
  </si>
  <si>
    <t>Puerto Plata</t>
  </si>
  <si>
    <t>La Romana</t>
  </si>
  <si>
    <t>Bavaro</t>
  </si>
  <si>
    <t>Dominica</t>
  </si>
  <si>
    <t>DOMINICA</t>
  </si>
  <si>
    <t>Djibouti City</t>
  </si>
  <si>
    <t>DJIBOUTI</t>
  </si>
  <si>
    <t>Odense</t>
  </si>
  <si>
    <t>DENMARK</t>
  </si>
  <si>
    <t>Lyngby</t>
  </si>
  <si>
    <t>Copenhagen</t>
  </si>
  <si>
    <t>Aalborg</t>
  </si>
  <si>
    <t>Mbuji Mayi, Kasai</t>
  </si>
  <si>
    <t>DEMOCRATIC REPUBLIC OF THE CONGO</t>
  </si>
  <si>
    <t>Lubumbashi</t>
  </si>
  <si>
    <t>Kinshasa</t>
  </si>
  <si>
    <t>Goma</t>
  </si>
  <si>
    <t>Bukavu</t>
  </si>
  <si>
    <t>Pyongyang</t>
  </si>
  <si>
    <t>DEM. PEOPLE'S REPUBLIC OF KOREA</t>
  </si>
  <si>
    <t>Prague</t>
  </si>
  <si>
    <t>Czech Republic</t>
  </si>
  <si>
    <t>Brno</t>
  </si>
  <si>
    <t>Paphos</t>
  </si>
  <si>
    <t>CYPRUS</t>
  </si>
  <si>
    <t>Nicosia</t>
  </si>
  <si>
    <t>Limassol</t>
  </si>
  <si>
    <t>Akrotiri</t>
  </si>
  <si>
    <t>Trinidad</t>
  </si>
  <si>
    <t>CUBA</t>
  </si>
  <si>
    <t>Santiago</t>
  </si>
  <si>
    <t>Matanzas</t>
  </si>
  <si>
    <t>Holguin</t>
  </si>
  <si>
    <t>Havana</t>
  </si>
  <si>
    <t>Guantanamo Bay</t>
  </si>
  <si>
    <t>Camaguey</t>
  </si>
  <si>
    <t>Zagreb</t>
  </si>
  <si>
    <t>CROATIA</t>
  </si>
  <si>
    <t>Split</t>
  </si>
  <si>
    <t>Dubrovnik</t>
  </si>
  <si>
    <t>Cavtat</t>
  </si>
  <si>
    <t>Yamoussoukro</t>
  </si>
  <si>
    <t>COTE D'IVOIRE</t>
  </si>
  <si>
    <t>Abidjan</t>
  </si>
  <si>
    <t>San Jose</t>
  </si>
  <si>
    <t>COSTA RICA</t>
  </si>
  <si>
    <t>Rarotonga</t>
  </si>
  <si>
    <t>COOK ISLANDS</t>
  </si>
  <si>
    <t>Moroni</t>
  </si>
  <si>
    <t>COMOROS</t>
  </si>
  <si>
    <t>Tumaco</t>
  </si>
  <si>
    <t>COLOMBIA</t>
  </si>
  <si>
    <t>Santa Marta</t>
  </si>
  <si>
    <t>San Jose del Guaviare</t>
  </si>
  <si>
    <t>San Andres</t>
  </si>
  <si>
    <t>Medellin</t>
  </si>
  <si>
    <t>Cucuta</t>
  </si>
  <si>
    <t>Cartagena</t>
  </si>
  <si>
    <t>Cali</t>
  </si>
  <si>
    <t>Buenaventura</t>
  </si>
  <si>
    <t>Bogota</t>
  </si>
  <si>
    <t>Barranquilla</t>
  </si>
  <si>
    <t>Cocos Islands</t>
  </si>
  <si>
    <t>COCOS (KEELING) ISLANDS</t>
  </si>
  <si>
    <t>Zhuhai</t>
  </si>
  <si>
    <t>CHINA</t>
  </si>
  <si>
    <t>Xian</t>
  </si>
  <si>
    <t>Xiamen</t>
  </si>
  <si>
    <t>Wuhan</t>
  </si>
  <si>
    <t>Urumqi</t>
  </si>
  <si>
    <t>Tianjin</t>
  </si>
  <si>
    <t>Suzhou</t>
  </si>
  <si>
    <t>Shenzhen</t>
  </si>
  <si>
    <t>Shenyang</t>
  </si>
  <si>
    <t>Shantou</t>
  </si>
  <si>
    <t>Shanghai</t>
  </si>
  <si>
    <t>Sanya</t>
  </si>
  <si>
    <t>Qingdao</t>
  </si>
  <si>
    <t>Ningbo</t>
  </si>
  <si>
    <t>Nanning</t>
  </si>
  <si>
    <t>Nanjing</t>
  </si>
  <si>
    <t>Lijiang</t>
  </si>
  <si>
    <t>Lhasa</t>
  </si>
  <si>
    <t>Jinan</t>
  </si>
  <si>
    <t>Harbin</t>
  </si>
  <si>
    <t>Hangzhou</t>
  </si>
  <si>
    <t>Haikou</t>
  </si>
  <si>
    <t>Guilin</t>
  </si>
  <si>
    <t>Guangzhou</t>
  </si>
  <si>
    <t>Fuzhou</t>
  </si>
  <si>
    <t>Dalian</t>
  </si>
  <si>
    <t>Chongqing</t>
  </si>
  <si>
    <t>Chengdu</t>
  </si>
  <si>
    <t>Changchun</t>
  </si>
  <si>
    <t>Beijing</t>
  </si>
  <si>
    <t>CHILE</t>
  </si>
  <si>
    <t>Diego Garcia</t>
  </si>
  <si>
    <t>CHAGOS ARCHIPELAGO</t>
  </si>
  <si>
    <t>Ndjamena</t>
  </si>
  <si>
    <t>CHAD</t>
  </si>
  <si>
    <t>Bangui</t>
  </si>
  <si>
    <t>CENTRAL AFRICAN REPUBLIC</t>
  </si>
  <si>
    <t>Cayman Islands</t>
  </si>
  <si>
    <t>CAYMAN ISLANDS</t>
  </si>
  <si>
    <t>Yellowknife</t>
  </si>
  <si>
    <t>CANADA</t>
  </si>
  <si>
    <t>Winnipeg</t>
  </si>
  <si>
    <t>Whitehorse, Yukon</t>
  </si>
  <si>
    <t>Whistler, BC</t>
  </si>
  <si>
    <t>Victoria</t>
  </si>
  <si>
    <t>Vancouver</t>
  </si>
  <si>
    <t>Toronto</t>
  </si>
  <si>
    <t>St. John's, Newfoundland</t>
  </si>
  <si>
    <t>Sidney</t>
  </si>
  <si>
    <t>Saskatoon, Saskatchewan</t>
  </si>
  <si>
    <t>Richmond</t>
  </si>
  <si>
    <t>Regina, Saskatchewan</t>
  </si>
  <si>
    <t>Quebec</t>
  </si>
  <si>
    <t>Prince Edward Island</t>
  </si>
  <si>
    <t>Ottawa</t>
  </si>
  <si>
    <t>Niagara Falls, Ontario</t>
  </si>
  <si>
    <t>Nanoose Bay</t>
  </si>
  <si>
    <t>Montreal</t>
  </si>
  <si>
    <t>Moncton</t>
  </si>
  <si>
    <t>London, Ontario</t>
  </si>
  <si>
    <t>Kelowna</t>
  </si>
  <si>
    <t>Halifax</t>
  </si>
  <si>
    <t>Goose Bay</t>
  </si>
  <si>
    <t>Gander, Newfoundland</t>
  </si>
  <si>
    <t>Fredericton</t>
  </si>
  <si>
    <t>Fort McMurray, Alberta</t>
  </si>
  <si>
    <t>Edmonton</t>
  </si>
  <si>
    <t>Dartmouth</t>
  </si>
  <si>
    <t>Calgary</t>
  </si>
  <si>
    <t>Banff</t>
  </si>
  <si>
    <t>Yaounde</t>
  </si>
  <si>
    <t>CAMEROON</t>
  </si>
  <si>
    <t>Limbe</t>
  </si>
  <si>
    <t>Douala</t>
  </si>
  <si>
    <t>Sihanoukville</t>
  </si>
  <si>
    <t>CAMBODIA</t>
  </si>
  <si>
    <t>Siem Reap</t>
  </si>
  <si>
    <t>Phnom Penh</t>
  </si>
  <si>
    <t>Sao Vicente Island</t>
  </si>
  <si>
    <t>CABO VERDE</t>
  </si>
  <si>
    <t>Sao Tiago Island</t>
  </si>
  <si>
    <t>Sal Island</t>
  </si>
  <si>
    <t>Praia</t>
  </si>
  <si>
    <t>Fogo</t>
  </si>
  <si>
    <t>Boa Vista Island</t>
  </si>
  <si>
    <t>Bujumbura</t>
  </si>
  <si>
    <t>BURUNDI</t>
  </si>
  <si>
    <t>Rangoon</t>
  </si>
  <si>
    <t>BURMA</t>
  </si>
  <si>
    <t>Naypyitaw</t>
  </si>
  <si>
    <t>Ouagadougou</t>
  </si>
  <si>
    <t>BURKINA FASO</t>
  </si>
  <si>
    <t>Bobo Dioulasso</t>
  </si>
  <si>
    <t>Varna</t>
  </si>
  <si>
    <t>BULGARIA</t>
  </si>
  <si>
    <t>Sofia</t>
  </si>
  <si>
    <t>Plovdiv</t>
  </si>
  <si>
    <t>Bourgas</t>
  </si>
  <si>
    <t>Jerudong</t>
  </si>
  <si>
    <t>BRUNEI</t>
  </si>
  <si>
    <t>Bandar Seri Begawan</t>
  </si>
  <si>
    <t>Sao Paulo</t>
  </si>
  <si>
    <t>BRAZIL</t>
  </si>
  <si>
    <t>Salvador da Bahia</t>
  </si>
  <si>
    <t>Rio de Janeiro</t>
  </si>
  <si>
    <t>Recife, Pernambuco</t>
  </si>
  <si>
    <t>Porto Velho</t>
  </si>
  <si>
    <t>Porto Alegre</t>
  </si>
  <si>
    <t>Natal</t>
  </si>
  <si>
    <t>Manaus</t>
  </si>
  <si>
    <t>Goiania</t>
  </si>
  <si>
    <t>Foz do Iguacu</t>
  </si>
  <si>
    <t>Fortaleza</t>
  </si>
  <si>
    <t>Brasilia</t>
  </si>
  <si>
    <t>Belo Horizonte</t>
  </si>
  <si>
    <t>Belem</t>
  </si>
  <si>
    <t>Serowe</t>
  </si>
  <si>
    <t>BOTSWANA</t>
  </si>
  <si>
    <t>Selebi Phikwe</t>
  </si>
  <si>
    <t>Maun</t>
  </si>
  <si>
    <t>Kasane</t>
  </si>
  <si>
    <t>Gaborone</t>
  </si>
  <si>
    <t>Francistown</t>
  </si>
  <si>
    <t>Sarajevo</t>
  </si>
  <si>
    <t>Bosnia and Herzegovina</t>
  </si>
  <si>
    <t>Tarija</t>
  </si>
  <si>
    <t>BOLIVIA</t>
  </si>
  <si>
    <t>Santa Cruz</t>
  </si>
  <si>
    <t>Potosi</t>
  </si>
  <si>
    <t>Cochabamba</t>
  </si>
  <si>
    <t>Bhutan</t>
  </si>
  <si>
    <t>BHUTAN</t>
  </si>
  <si>
    <t>Bermuda</t>
  </si>
  <si>
    <t>BERMUDA</t>
  </si>
  <si>
    <t>Cotonou</t>
  </si>
  <si>
    <t>BENIN</t>
  </si>
  <si>
    <t>San Pedro</t>
  </si>
  <si>
    <t>BELIZE</t>
  </si>
  <si>
    <t>Caye Caulker</t>
  </si>
  <si>
    <t>Belmopan</t>
  </si>
  <si>
    <t>Belize City</t>
  </si>
  <si>
    <t>Zaventem</t>
  </si>
  <si>
    <t>BELGIUM</t>
  </si>
  <si>
    <t>SHAPE/Chievres</t>
  </si>
  <si>
    <t>Liege</t>
  </si>
  <si>
    <t>Kleine Brogel</t>
  </si>
  <si>
    <t>Diegem</t>
  </si>
  <si>
    <t>Brussels</t>
  </si>
  <si>
    <t>Brugge</t>
  </si>
  <si>
    <t>Antwerp</t>
  </si>
  <si>
    <t>Minsk</t>
  </si>
  <si>
    <t>BELARUS</t>
  </si>
  <si>
    <t>Barbados</t>
  </si>
  <si>
    <t>BARBADOS</t>
  </si>
  <si>
    <t>Sylhet</t>
  </si>
  <si>
    <t>BANGLADESH</t>
  </si>
  <si>
    <t>Dhaka</t>
  </si>
  <si>
    <t>Chittagong</t>
  </si>
  <si>
    <t>MANAMA</t>
  </si>
  <si>
    <t>BAHRAIN</t>
  </si>
  <si>
    <t>Bahrain</t>
  </si>
  <si>
    <t>Nassau</t>
  </si>
  <si>
    <t>Bahamas, The</t>
  </si>
  <si>
    <t>Grand Bahama Island</t>
  </si>
  <si>
    <t>Eleuthera Island</t>
  </si>
  <si>
    <t>Andros Island</t>
  </si>
  <si>
    <t>Qabala</t>
  </si>
  <si>
    <t>AZERBAIJAN</t>
  </si>
  <si>
    <t>Ganja</t>
  </si>
  <si>
    <t>Baku</t>
  </si>
  <si>
    <t>Vienna</t>
  </si>
  <si>
    <t>AUSTRIA</t>
  </si>
  <si>
    <t>Salzburg</t>
  </si>
  <si>
    <t>Linz</t>
  </si>
  <si>
    <t>Innsbruck</t>
  </si>
  <si>
    <t>Graz</t>
  </si>
  <si>
    <t>Sydney</t>
  </si>
  <si>
    <t>AUSTRALIA</t>
  </si>
  <si>
    <t>Richmond, NSW</t>
  </si>
  <si>
    <t>Perth</t>
  </si>
  <si>
    <t>Melbourne</t>
  </si>
  <si>
    <t>Hobart</t>
  </si>
  <si>
    <t>Fremantle</t>
  </si>
  <si>
    <t>Exmouth</t>
  </si>
  <si>
    <t>Darwin,  Northern Territory</t>
  </si>
  <si>
    <t>Canberra</t>
  </si>
  <si>
    <t>Cairns</t>
  </si>
  <si>
    <t>Broome</t>
  </si>
  <si>
    <t>Brisbane</t>
  </si>
  <si>
    <t>Bendigo</t>
  </si>
  <si>
    <t>Adelaide</t>
  </si>
  <si>
    <t>Ascension Island</t>
  </si>
  <si>
    <t>ASCENSION ISLAND</t>
  </si>
  <si>
    <t>Yerevan</t>
  </si>
  <si>
    <t>ARMENIA</t>
  </si>
  <si>
    <t>Mendoza</t>
  </si>
  <si>
    <t>ARGENTINA</t>
  </si>
  <si>
    <t>Buenos Aires</t>
  </si>
  <si>
    <t>Bariloche</t>
  </si>
  <si>
    <t>Antigua and Barbuda</t>
  </si>
  <si>
    <t>ANTIGUA AND BARBUDA</t>
  </si>
  <si>
    <t>Antarctica Region Posts</t>
  </si>
  <si>
    <t>ANTARCTICA</t>
  </si>
  <si>
    <t>The Valley</t>
  </si>
  <si>
    <t>ANGUILLA</t>
  </si>
  <si>
    <t>Luanda</t>
  </si>
  <si>
    <t>ANGOLA</t>
  </si>
  <si>
    <t>Andorra</t>
  </si>
  <si>
    <t>ANDORRA</t>
  </si>
  <si>
    <t>Algiers</t>
  </si>
  <si>
    <t>ALGERIA</t>
  </si>
  <si>
    <t>Tirana</t>
  </si>
  <si>
    <t>ALBANIA</t>
  </si>
  <si>
    <t>Kabul</t>
  </si>
  <si>
    <t>AFGHANISTAN</t>
  </si>
  <si>
    <t>Location Code</t>
  </si>
  <si>
    <t xml:space="preserve">Meals &amp; Incidentals </t>
  </si>
  <si>
    <t>Location Name</t>
  </si>
  <si>
    <t>Airport Code</t>
  </si>
  <si>
    <t>WY</t>
  </si>
  <si>
    <t>Sheridan</t>
  </si>
  <si>
    <t>Sheridan County</t>
  </si>
  <si>
    <t>SHR</t>
  </si>
  <si>
    <t>WA</t>
  </si>
  <si>
    <t>Everett</t>
  </si>
  <si>
    <t>Snohomish County</t>
  </si>
  <si>
    <t>PAE</t>
  </si>
  <si>
    <t>AL</t>
  </si>
  <si>
    <t>Mobile</t>
  </si>
  <si>
    <t>Mobile Downtown</t>
  </si>
  <si>
    <t>BFM</t>
  </si>
  <si>
    <t>Riverton/Lander</t>
  </si>
  <si>
    <t>Riverton Regional</t>
  </si>
  <si>
    <t>RIW</t>
  </si>
  <si>
    <t>PA</t>
  </si>
  <si>
    <t>Franklin/Oil City</t>
  </si>
  <si>
    <t>Venango Regional</t>
  </si>
  <si>
    <t>FKL</t>
  </si>
  <si>
    <t>PR</t>
  </si>
  <si>
    <t>Culebra</t>
  </si>
  <si>
    <t>Benjamin Rivera Noriega</t>
  </si>
  <si>
    <t>CPX</t>
  </si>
  <si>
    <t>Lancaster</t>
  </si>
  <si>
    <t>Lancaster Airport</t>
  </si>
  <si>
    <t>LNS</t>
  </si>
  <si>
    <t>TX</t>
  </si>
  <si>
    <t>Victoria Regional</t>
  </si>
  <si>
    <t>VCT</t>
  </si>
  <si>
    <t>CA</t>
  </si>
  <si>
    <t>Merced</t>
  </si>
  <si>
    <t>Merced Regional/Macready Field</t>
  </si>
  <si>
    <t>MCE</t>
  </si>
  <si>
    <t>Bradford</t>
  </si>
  <si>
    <t>Bradford Regional</t>
  </si>
  <si>
    <t>BFD</t>
  </si>
  <si>
    <t>Johnstown</t>
  </si>
  <si>
    <t>John Murtha Johnstown-Cambria County</t>
  </si>
  <si>
    <t>JST</t>
  </si>
  <si>
    <t>NM</t>
  </si>
  <si>
    <t>Clovis</t>
  </si>
  <si>
    <t>Clovis Municipal</t>
  </si>
  <si>
    <t>CVN</t>
  </si>
  <si>
    <t>AZ</t>
  </si>
  <si>
    <t>Show Low</t>
  </si>
  <si>
    <t>Show Low Regional</t>
  </si>
  <si>
    <t>SOW</t>
  </si>
  <si>
    <t>MS</t>
  </si>
  <si>
    <t>Greenville</t>
  </si>
  <si>
    <t>Greenville Mid Delta</t>
  </si>
  <si>
    <t>GLH</t>
  </si>
  <si>
    <t>MT</t>
  </si>
  <si>
    <t>Havre</t>
  </si>
  <si>
    <t>Havre City-County</t>
  </si>
  <si>
    <t>HVR</t>
  </si>
  <si>
    <t>WV</t>
  </si>
  <si>
    <t>Morgantown</t>
  </si>
  <si>
    <t>Morgantown Municipal-Walter L. Bill Hart Field</t>
  </si>
  <si>
    <t>MGW</t>
  </si>
  <si>
    <t>NE</t>
  </si>
  <si>
    <t>Alliance</t>
  </si>
  <si>
    <t>Alliance Municipal</t>
  </si>
  <si>
    <t>AIA</t>
  </si>
  <si>
    <t>DuBois</t>
  </si>
  <si>
    <t>DuBois Regional</t>
  </si>
  <si>
    <t>DUJ</t>
  </si>
  <si>
    <t>Altoona</t>
  </si>
  <si>
    <t>Altoona-Blair County</t>
  </si>
  <si>
    <t>AOO</t>
  </si>
  <si>
    <t>Muscle Shoals</t>
  </si>
  <si>
    <t>Northwest Alabama Regional</t>
  </si>
  <si>
    <t>MSL</t>
  </si>
  <si>
    <t>Wolf Point</t>
  </si>
  <si>
    <t>L. M. Clayton</t>
  </si>
  <si>
    <t>OLF</t>
  </si>
  <si>
    <t>Glendive</t>
  </si>
  <si>
    <t>Dawson Community</t>
  </si>
  <si>
    <t>GDV</t>
  </si>
  <si>
    <t>Carlsbad</t>
  </si>
  <si>
    <t>Cavern City Air Terminal</t>
  </si>
  <si>
    <t>CNM</t>
  </si>
  <si>
    <t>MN</t>
  </si>
  <si>
    <t>Thief River Falls</t>
  </si>
  <si>
    <t>Thief River Falls Regional</t>
  </si>
  <si>
    <t>TVF</t>
  </si>
  <si>
    <t>NY</t>
  </si>
  <si>
    <t>Massena</t>
  </si>
  <si>
    <t>Massena International-Richards Field</t>
  </si>
  <si>
    <t>MSS</t>
  </si>
  <si>
    <t>SD</t>
  </si>
  <si>
    <t>Watertown</t>
  </si>
  <si>
    <t>Watertown Regional</t>
  </si>
  <si>
    <t>ATY</t>
  </si>
  <si>
    <t>Wokal Field Glasgow Valley County</t>
  </si>
  <si>
    <t>GGW</t>
  </si>
  <si>
    <t>CO</t>
  </si>
  <si>
    <t>Telluride</t>
  </si>
  <si>
    <t>Telluride Regional</t>
  </si>
  <si>
    <t>TEX</t>
  </si>
  <si>
    <t>Chadron</t>
  </si>
  <si>
    <t>Chadron Municipal</t>
  </si>
  <si>
    <t>CDR</t>
  </si>
  <si>
    <t>OR</t>
  </si>
  <si>
    <t>Pendleton</t>
  </si>
  <si>
    <t>Eastern Oregon Regional at Pendleton</t>
  </si>
  <si>
    <t>PDT</t>
  </si>
  <si>
    <t>Vieques</t>
  </si>
  <si>
    <t>Antonio Rivera Rodriguez</t>
  </si>
  <si>
    <t>VQS</t>
  </si>
  <si>
    <t>McCook</t>
  </si>
  <si>
    <t>McCook Ben Nelson Regional</t>
  </si>
  <si>
    <t>MCK</t>
  </si>
  <si>
    <t>El Centro</t>
  </si>
  <si>
    <t>Imperial County</t>
  </si>
  <si>
    <t>IPL</t>
  </si>
  <si>
    <t>Cortez</t>
  </si>
  <si>
    <t>Cortez Municipal</t>
  </si>
  <si>
    <t>CEZ</t>
  </si>
  <si>
    <t>Pierre</t>
  </si>
  <si>
    <t>Pierre Regional</t>
  </si>
  <si>
    <t>PIR</t>
  </si>
  <si>
    <t>Mayaguez</t>
  </si>
  <si>
    <t>Eugenio Maria de Hostos</t>
  </si>
  <si>
    <t>MAZ</t>
  </si>
  <si>
    <t>AK</t>
  </si>
  <si>
    <t>Sandpoint</t>
  </si>
  <si>
    <t>Sand Point</t>
  </si>
  <si>
    <t>SDP</t>
  </si>
  <si>
    <t>Sidney Richland Regional</t>
  </si>
  <si>
    <t>SDY</t>
  </si>
  <si>
    <t>Valdez</t>
  </si>
  <si>
    <t>Valdez Pioneer Field</t>
  </si>
  <si>
    <t>VDZ</t>
  </si>
  <si>
    <t>KS</t>
  </si>
  <si>
    <t>Dodge City</t>
  </si>
  <si>
    <t>Dodge City Regional</t>
  </si>
  <si>
    <t>DDC</t>
  </si>
  <si>
    <t>Adak Island</t>
  </si>
  <si>
    <t>Adak</t>
  </si>
  <si>
    <t>ADK</t>
  </si>
  <si>
    <t>IL</t>
  </si>
  <si>
    <t>Decatur</t>
  </si>
  <si>
    <t>Decatur Airport</t>
  </si>
  <si>
    <t>DEC</t>
  </si>
  <si>
    <t>MO</t>
  </si>
  <si>
    <t>Kirksville</t>
  </si>
  <si>
    <t>Kirksville Regional</t>
  </si>
  <si>
    <t>IRK</t>
  </si>
  <si>
    <t>Cheyenne</t>
  </si>
  <si>
    <t>Cheyenne Regional/Jerry Olson Field</t>
  </si>
  <si>
    <t>CYS</t>
  </si>
  <si>
    <t>Saranac Lake/Lake Placid</t>
  </si>
  <si>
    <t>Adirondack Regional</t>
  </si>
  <si>
    <t>SLK</t>
  </si>
  <si>
    <t>Cold Bay</t>
  </si>
  <si>
    <t>Cold Bay Airport</t>
  </si>
  <si>
    <t>CDB</t>
  </si>
  <si>
    <t>Alamosa</t>
  </si>
  <si>
    <t>San Luis Valley Regional/Bergman Field</t>
  </si>
  <si>
    <t>ALS</t>
  </si>
  <si>
    <t>ME</t>
  </si>
  <si>
    <t>Bar Harbor</t>
  </si>
  <si>
    <t>Hancock County-Bar Harbor</t>
  </si>
  <si>
    <t>BHB</t>
  </si>
  <si>
    <t>Rockland</t>
  </si>
  <si>
    <t>Knox County Regional</t>
  </si>
  <si>
    <t>RKD</t>
  </si>
  <si>
    <t>Gustavus</t>
  </si>
  <si>
    <t>Gustavus Airport</t>
  </si>
  <si>
    <t>GST</t>
  </si>
  <si>
    <t>MA</t>
  </si>
  <si>
    <t>Provincetown</t>
  </si>
  <si>
    <t>Provincetown Municipal</t>
  </si>
  <si>
    <t>PVC</t>
  </si>
  <si>
    <t>VT</t>
  </si>
  <si>
    <t>Rutland</t>
  </si>
  <si>
    <t>Rutland - Southern Vermont Regional</t>
  </si>
  <si>
    <t>RUT</t>
  </si>
  <si>
    <t>Del Rio</t>
  </si>
  <si>
    <t>Del Rio International</t>
  </si>
  <si>
    <t>DRT</t>
  </si>
  <si>
    <t>Augusta/Waterville</t>
  </si>
  <si>
    <t>Augusta State</t>
  </si>
  <si>
    <t>AUG</t>
  </si>
  <si>
    <t>HI</t>
  </si>
  <si>
    <t>Kapalua</t>
  </si>
  <si>
    <t>Kapalua Airport</t>
  </si>
  <si>
    <t>JHM</t>
  </si>
  <si>
    <t>Marion/Herrin</t>
  </si>
  <si>
    <t>Veterans Airport of Southern Illinois</t>
  </si>
  <si>
    <t>MWA</t>
  </si>
  <si>
    <t>NH</t>
  </si>
  <si>
    <t>Lebanon-Hanover</t>
  </si>
  <si>
    <t>Lebanon Municipal</t>
  </si>
  <si>
    <t>LEB</t>
  </si>
  <si>
    <t>Homer</t>
  </si>
  <si>
    <t>Homer Airport</t>
  </si>
  <si>
    <t>HOM</t>
  </si>
  <si>
    <t>Lanai</t>
  </si>
  <si>
    <t>Lanai Airport</t>
  </si>
  <si>
    <t>LNY</t>
  </si>
  <si>
    <t>West Yellowstone</t>
  </si>
  <si>
    <t>Yellowstone</t>
  </si>
  <si>
    <t>WYS</t>
  </si>
  <si>
    <t>Kearney</t>
  </si>
  <si>
    <t>Kearney Regional</t>
  </si>
  <si>
    <t>EAR</t>
  </si>
  <si>
    <t>Liberal</t>
  </si>
  <si>
    <t>Liberal Mid-America Regional</t>
  </si>
  <si>
    <t>LBL</t>
  </si>
  <si>
    <t>Lewisburg</t>
  </si>
  <si>
    <t>Greenbrier Valley</t>
  </si>
  <si>
    <t>LWB</t>
  </si>
  <si>
    <t>Yakutat</t>
  </si>
  <si>
    <t>Yakutat Airport</t>
  </si>
  <si>
    <t>YAK</t>
  </si>
  <si>
    <t>Presque Isle/Houlton</t>
  </si>
  <si>
    <t>Presque Isle International</t>
  </si>
  <si>
    <t>PQI</t>
  </si>
  <si>
    <t>North Bend/Coos Bay</t>
  </si>
  <si>
    <t>Southwest Oregon Regional</t>
  </si>
  <si>
    <t>OTH</t>
  </si>
  <si>
    <t>Hyannis</t>
  </si>
  <si>
    <t>Barnstable Municipal-Boardman/Polando Field</t>
  </si>
  <si>
    <t>HYA</t>
  </si>
  <si>
    <t>Kenai</t>
  </si>
  <si>
    <t>Kenai Municipal</t>
  </si>
  <si>
    <t>ENA</t>
  </si>
  <si>
    <t>Hoolehua</t>
  </si>
  <si>
    <t>Molokai</t>
  </si>
  <si>
    <t>MKK</t>
  </si>
  <si>
    <t>ND</t>
  </si>
  <si>
    <t>Devils Lake</t>
  </si>
  <si>
    <t>Devils Lake Regional</t>
  </si>
  <si>
    <t>DVL</t>
  </si>
  <si>
    <t>Dillingham</t>
  </si>
  <si>
    <t>Dillingham Airport</t>
  </si>
  <si>
    <t>DLG</t>
  </si>
  <si>
    <t>UT</t>
  </si>
  <si>
    <t>Moab</t>
  </si>
  <si>
    <t>Canyonlands Field</t>
  </si>
  <si>
    <t>CNY</t>
  </si>
  <si>
    <t>Vernal</t>
  </si>
  <si>
    <t>Vernal Regional</t>
  </si>
  <si>
    <t>VEL</t>
  </si>
  <si>
    <t>Hattiesburg/Laurel</t>
  </si>
  <si>
    <t>Hattiesburg-Laurel Regional</t>
  </si>
  <si>
    <t>PIB</t>
  </si>
  <si>
    <t>Branson</t>
  </si>
  <si>
    <t>Branson Airport</t>
  </si>
  <si>
    <t>BKG</t>
  </si>
  <si>
    <t>Prescott</t>
  </si>
  <si>
    <t>Prescott Regional Ernest A Love Field</t>
  </si>
  <si>
    <t>PRC</t>
  </si>
  <si>
    <t>International Falls</t>
  </si>
  <si>
    <t>Falls International Einarson Field</t>
  </si>
  <si>
    <t>INL</t>
  </si>
  <si>
    <t>Pueblo</t>
  </si>
  <si>
    <t>Pueblo Memorial</t>
  </si>
  <si>
    <t>PUB</t>
  </si>
  <si>
    <t>MI</t>
  </si>
  <si>
    <t>Alpena</t>
  </si>
  <si>
    <t>Alpena County Regional</t>
  </si>
  <si>
    <t>APN</t>
  </si>
  <si>
    <t>Quincy</t>
  </si>
  <si>
    <t>Quincy Regional-Baldwin Field</t>
  </si>
  <si>
    <t>UIN</t>
  </si>
  <si>
    <t>King Salmon</t>
  </si>
  <si>
    <t>King Salmon Airport</t>
  </si>
  <si>
    <t>AKN</t>
  </si>
  <si>
    <t>Cape Girardeau</t>
  </si>
  <si>
    <t>Cape Girardeau Regional</t>
  </si>
  <si>
    <t>CGI</t>
  </si>
  <si>
    <t>Wrangell</t>
  </si>
  <si>
    <t>Wrangell Airport</t>
  </si>
  <si>
    <t>WRG</t>
  </si>
  <si>
    <t>Jamestown</t>
  </si>
  <si>
    <t>Jamestown Regional</t>
  </si>
  <si>
    <t>JMS</t>
  </si>
  <si>
    <t>Salina</t>
  </si>
  <si>
    <t>Salina Regional</t>
  </si>
  <si>
    <t>SLN</t>
  </si>
  <si>
    <t>Gunnison</t>
  </si>
  <si>
    <t>Gunnison-Crested Butte Regional</t>
  </si>
  <si>
    <t>GUC</t>
  </si>
  <si>
    <t>Hays</t>
  </si>
  <si>
    <t>Hays Regional</t>
  </si>
  <si>
    <t>HYS</t>
  </si>
  <si>
    <t>Cordova</t>
  </si>
  <si>
    <t>Merle K Mudhole Smith</t>
  </si>
  <si>
    <t>CDV</t>
  </si>
  <si>
    <t>VA</t>
  </si>
  <si>
    <t>Staunton</t>
  </si>
  <si>
    <t>Shenandoah Valley Regional</t>
  </si>
  <si>
    <t>SHD</t>
  </si>
  <si>
    <t>Mammoth Lakes</t>
  </si>
  <si>
    <t>Mammoth Lakes Airport</t>
  </si>
  <si>
    <t>MMH</t>
  </si>
  <si>
    <t>North Platte</t>
  </si>
  <si>
    <t>North Platte Regional Airport Lee Bird Field</t>
  </si>
  <si>
    <t>LBF</t>
  </si>
  <si>
    <t>Scottsbluff</t>
  </si>
  <si>
    <t>Western Neb. Regional/William B. Heilig Field</t>
  </si>
  <si>
    <t>BFF</t>
  </si>
  <si>
    <t>Cedar City</t>
  </si>
  <si>
    <t>Cedar City Regional</t>
  </si>
  <si>
    <t>CDC</t>
  </si>
  <si>
    <t>Ogden</t>
  </si>
  <si>
    <t>Ogden-Hinckley</t>
  </si>
  <si>
    <t>OGD</t>
  </si>
  <si>
    <t>Hibbing</t>
  </si>
  <si>
    <t>Range Regional</t>
  </si>
  <si>
    <t>HIB</t>
  </si>
  <si>
    <t>Petersburg</t>
  </si>
  <si>
    <t>Petersburg James A Johnson</t>
  </si>
  <si>
    <t>PSG</t>
  </si>
  <si>
    <t>Escanaba</t>
  </si>
  <si>
    <t>Delta County</t>
  </si>
  <si>
    <t>ESC</t>
  </si>
  <si>
    <t>Dickinson</t>
  </si>
  <si>
    <t>Dickinson - Theodore Roosevelt Regional</t>
  </si>
  <si>
    <t>DIK</t>
  </si>
  <si>
    <t>Laramie</t>
  </si>
  <si>
    <t>Laramie Regional</t>
  </si>
  <si>
    <t>LAR</t>
  </si>
  <si>
    <t>NV</t>
  </si>
  <si>
    <t>Elko</t>
  </si>
  <si>
    <t>Elko Regional</t>
  </si>
  <si>
    <t>EKO</t>
  </si>
  <si>
    <t>Muskegon</t>
  </si>
  <si>
    <t>Muskegon County</t>
  </si>
  <si>
    <t>MKG</t>
  </si>
  <si>
    <t>SC</t>
  </si>
  <si>
    <t>Hilton Head</t>
  </si>
  <si>
    <t>Hilton Head Airport</t>
  </si>
  <si>
    <t>HHH</t>
  </si>
  <si>
    <t>KY</t>
  </si>
  <si>
    <t>Owensboro</t>
  </si>
  <si>
    <t>Owensboro Daviess County Regional</t>
  </si>
  <si>
    <t>OWB</t>
  </si>
  <si>
    <t>Iron Mountain/Kingsfd</t>
  </si>
  <si>
    <t>Ford</t>
  </si>
  <si>
    <t>IMT</t>
  </si>
  <si>
    <t>Hancock/Houghton</t>
  </si>
  <si>
    <t>Houghton County Memorial</t>
  </si>
  <si>
    <t>CMX</t>
  </si>
  <si>
    <t>Unalaska</t>
  </si>
  <si>
    <t>Unalaska Airport</t>
  </si>
  <si>
    <t>DUT</t>
  </si>
  <si>
    <t>Pellston</t>
  </si>
  <si>
    <t>Pellston Regional Airport of Emmet County</t>
  </si>
  <si>
    <t>PLN</t>
  </si>
  <si>
    <t>Paducah</t>
  </si>
  <si>
    <t>Barkley Regional</t>
  </si>
  <si>
    <t>PAH</t>
  </si>
  <si>
    <t>Meridian</t>
  </si>
  <si>
    <t>Key Field</t>
  </si>
  <si>
    <t>MEI</t>
  </si>
  <si>
    <t>IA</t>
  </si>
  <si>
    <t>Waterloo</t>
  </si>
  <si>
    <t>Waterloo Regional</t>
  </si>
  <si>
    <t>ALO</t>
  </si>
  <si>
    <t>Hobbs</t>
  </si>
  <si>
    <t>Lea County Regional</t>
  </si>
  <si>
    <t>HOB</t>
  </si>
  <si>
    <t>WI</t>
  </si>
  <si>
    <t>Eau Claire</t>
  </si>
  <si>
    <t>Chippewa Valley Regional</t>
  </si>
  <si>
    <t>EAU</t>
  </si>
  <si>
    <t>Williamsport</t>
  </si>
  <si>
    <t>Williamsport Regional</t>
  </si>
  <si>
    <t>IPT</t>
  </si>
  <si>
    <t>Brainerd</t>
  </si>
  <si>
    <t>Brainerd Lakes Regional</t>
  </si>
  <si>
    <t>BRD</t>
  </si>
  <si>
    <t>Rock Springs</t>
  </si>
  <si>
    <t>Southwest Wyoming Regional</t>
  </si>
  <si>
    <t>RKS</t>
  </si>
  <si>
    <t>Rhinelander</t>
  </si>
  <si>
    <t>Rhinelander/Oneida County</t>
  </si>
  <si>
    <t>RHI</t>
  </si>
  <si>
    <t>TT</t>
  </si>
  <si>
    <t>Saipan</t>
  </si>
  <si>
    <t>Francisco C. Ada Saipan International</t>
  </si>
  <si>
    <t>SPN</t>
  </si>
  <si>
    <t>Sault Ste. Marie</t>
  </si>
  <si>
    <t>Chippewa County International</t>
  </si>
  <si>
    <t>CIU</t>
  </si>
  <si>
    <t>Martha's Vineyard</t>
  </si>
  <si>
    <t>Martha's Vineyard Airport</t>
  </si>
  <si>
    <t>MVY</t>
  </si>
  <si>
    <t>Garden City</t>
  </si>
  <si>
    <t>Garden City Regional</t>
  </si>
  <si>
    <t>GCK</t>
  </si>
  <si>
    <t>Gillette</t>
  </si>
  <si>
    <t>Gillette Campbell County</t>
  </si>
  <si>
    <t>GCC</t>
  </si>
  <si>
    <t>Longview</t>
  </si>
  <si>
    <t>East Texas Regional</t>
  </si>
  <si>
    <t>GGG</t>
  </si>
  <si>
    <t>Ogdensburg</t>
  </si>
  <si>
    <t>Ogdensburg International</t>
  </si>
  <si>
    <t>OGS</t>
  </si>
  <si>
    <t>MD</t>
  </si>
  <si>
    <t>Hagerstown</t>
  </si>
  <si>
    <t>Hagerstown Regional-Richard A. Henson Field</t>
  </si>
  <si>
    <t>HGR</t>
  </si>
  <si>
    <t>Watertown International</t>
  </si>
  <si>
    <t>ART</t>
  </si>
  <si>
    <t>Butte</t>
  </si>
  <si>
    <t>Bert Mooney</t>
  </si>
  <si>
    <t>BTM</t>
  </si>
  <si>
    <t>St. Cloud</t>
  </si>
  <si>
    <t>St. Cloud Regional</t>
  </si>
  <si>
    <t>STC</t>
  </si>
  <si>
    <t>Beaumont/Port Arthur</t>
  </si>
  <si>
    <t>Jack Brooks Regional</t>
  </si>
  <si>
    <t>BPT</t>
  </si>
  <si>
    <t>OK</t>
  </si>
  <si>
    <t>Stillwater</t>
  </si>
  <si>
    <t>Stillwater Regional</t>
  </si>
  <si>
    <t>SWO</t>
  </si>
  <si>
    <t>Santa Maria</t>
  </si>
  <si>
    <t>Santa Maria Public/Capt. G. Allan Hancock Field</t>
  </si>
  <si>
    <t>SMX</t>
  </si>
  <si>
    <t>GA</t>
  </si>
  <si>
    <t>Brunswick</t>
  </si>
  <si>
    <t>Brunswick Golden Isles</t>
  </si>
  <si>
    <t>BQK</t>
  </si>
  <si>
    <t>Aberdeen</t>
  </si>
  <si>
    <t>Aberdeen Regional</t>
  </si>
  <si>
    <t>ABR</t>
  </si>
  <si>
    <t>Pago Pago</t>
  </si>
  <si>
    <t>Pago Pago International</t>
  </si>
  <si>
    <t>PPG</t>
  </si>
  <si>
    <t>Hayden</t>
  </si>
  <si>
    <t>Yampa Valley</t>
  </si>
  <si>
    <t>HDN</t>
  </si>
  <si>
    <t>Bemidji</t>
  </si>
  <si>
    <t>Bemidji Regional</t>
  </si>
  <si>
    <t>BJI</t>
  </si>
  <si>
    <t>Cody</t>
  </si>
  <si>
    <t>Yellowstone Regional</t>
  </si>
  <si>
    <t>COD</t>
  </si>
  <si>
    <t>Barrow</t>
  </si>
  <si>
    <t>Wiley Post/Will Rogers Memorial</t>
  </si>
  <si>
    <t>BRW</t>
  </si>
  <si>
    <t>Kotzebue</t>
  </si>
  <si>
    <t>Ralph Wien Memorial</t>
  </si>
  <si>
    <t>OTZ</t>
  </si>
  <si>
    <t>Nome</t>
  </si>
  <si>
    <t>Nome Airport</t>
  </si>
  <si>
    <t>OME</t>
  </si>
  <si>
    <t>Albany</t>
  </si>
  <si>
    <t>Southwest Georgia Regional</t>
  </si>
  <si>
    <t>ABY</t>
  </si>
  <si>
    <t>Columbus</t>
  </si>
  <si>
    <t>Columbus Airport</t>
  </si>
  <si>
    <t>CSG</t>
  </si>
  <si>
    <t>CT</t>
  </si>
  <si>
    <t>New Haven</t>
  </si>
  <si>
    <t>Tweed New Haven</t>
  </si>
  <si>
    <t>HVN</t>
  </si>
  <si>
    <t>Dubuque</t>
  </si>
  <si>
    <t>Dubuque Regional</t>
  </si>
  <si>
    <t>DBQ</t>
  </si>
  <si>
    <t>AR</t>
  </si>
  <si>
    <t>Texarkana</t>
  </si>
  <si>
    <t>Texarkana Regional-Webb Field</t>
  </si>
  <si>
    <t>TXK</t>
  </si>
  <si>
    <t>Golden Triangle Regional</t>
  </si>
  <si>
    <t>GTR</t>
  </si>
  <si>
    <t>Binghamton</t>
  </si>
  <si>
    <t>Greater Binghamton/Edwin A. Link Field</t>
  </si>
  <si>
    <t>BGM</t>
  </si>
  <si>
    <t>Joplin</t>
  </si>
  <si>
    <t>Joplin Regional</t>
  </si>
  <si>
    <t>JLN</t>
  </si>
  <si>
    <t>Clarksburg/Fairmont</t>
  </si>
  <si>
    <t>North Central West Virginia</t>
  </si>
  <si>
    <t>CKB</t>
  </si>
  <si>
    <t>Wichita Falls</t>
  </si>
  <si>
    <t>Sheppard AFB/Wichita Falls Municipal</t>
  </si>
  <si>
    <t>SPS</t>
  </si>
  <si>
    <t>Redding</t>
  </si>
  <si>
    <t>Redding Municipal</t>
  </si>
  <si>
    <t>RDD</t>
  </si>
  <si>
    <t>Lawton/Fort Sill</t>
  </si>
  <si>
    <t>Lawton-Fort Sill Regional</t>
  </si>
  <si>
    <t>LAW</t>
  </si>
  <si>
    <t>Deadhorse</t>
  </si>
  <si>
    <t>Deadhorse Airport</t>
  </si>
  <si>
    <t>SCC</t>
  </si>
  <si>
    <t>Sioux City</t>
  </si>
  <si>
    <t>Sioux Gateway Brig Gen Bud Day Field</t>
  </si>
  <si>
    <t>SUX</t>
  </si>
  <si>
    <t>Kodiak</t>
  </si>
  <si>
    <t>Kodiak Airport</t>
  </si>
  <si>
    <t>ADQ</t>
  </si>
  <si>
    <t>Dothan</t>
  </si>
  <si>
    <t>Dothan Regional</t>
  </si>
  <si>
    <t>DHN</t>
  </si>
  <si>
    <t>Valdosta</t>
  </si>
  <si>
    <t>Valdosta Regional</t>
  </si>
  <si>
    <t>VLD</t>
  </si>
  <si>
    <t>Nantucket</t>
  </si>
  <si>
    <t>Nantucket Memorial</t>
  </si>
  <si>
    <t>ACK</t>
  </si>
  <si>
    <t>Florence Regional</t>
  </si>
  <si>
    <t>FLO</t>
  </si>
  <si>
    <t>Walla Walla</t>
  </si>
  <si>
    <t>Walla Walla Regional</t>
  </si>
  <si>
    <t>ALW</t>
  </si>
  <si>
    <t>Marquette</t>
  </si>
  <si>
    <t>Sawyer International</t>
  </si>
  <si>
    <t>MQT</t>
  </si>
  <si>
    <t>ID</t>
  </si>
  <si>
    <t>Twin Falls</t>
  </si>
  <si>
    <t>Joslin Field - Magic Valley Regional</t>
  </si>
  <si>
    <t>TWF</t>
  </si>
  <si>
    <t>Tyler</t>
  </si>
  <si>
    <t>Tyler Pounds Regional</t>
  </si>
  <si>
    <t>TYR</t>
  </si>
  <si>
    <t>San Angelo</t>
  </si>
  <si>
    <t>San Angelo Regional/Mathis Field</t>
  </si>
  <si>
    <t>SJT</t>
  </si>
  <si>
    <t>Roswell</t>
  </si>
  <si>
    <t>Roswell International Air Center</t>
  </si>
  <si>
    <t>ROW</t>
  </si>
  <si>
    <t>NC</t>
  </si>
  <si>
    <t>Pitt Greenville</t>
  </si>
  <si>
    <t>PGV</t>
  </si>
  <si>
    <t>Portsmouth</t>
  </si>
  <si>
    <t>Portsmouth International at Pease</t>
  </si>
  <si>
    <t>PSM</t>
  </si>
  <si>
    <t>Waco</t>
  </si>
  <si>
    <t>Waco Regional</t>
  </si>
  <si>
    <t>ACT</t>
  </si>
  <si>
    <t>Pocatello</t>
  </si>
  <si>
    <t>Pocatello Regional</t>
  </si>
  <si>
    <t>PIH</t>
  </si>
  <si>
    <t>Eagle</t>
  </si>
  <si>
    <t>Eagle County Regional</t>
  </si>
  <si>
    <t>EGE</t>
  </si>
  <si>
    <t>Sitka</t>
  </si>
  <si>
    <t>Sitka Rocky Gutierrez</t>
  </si>
  <si>
    <t>SIT</t>
  </si>
  <si>
    <t>LA</t>
  </si>
  <si>
    <t>Lake Charles</t>
  </si>
  <si>
    <t>Lake Charles Regional</t>
  </si>
  <si>
    <t>LCH</t>
  </si>
  <si>
    <t>Lewiston</t>
  </si>
  <si>
    <t>Lewiston Nez Perce County</t>
  </si>
  <si>
    <t>LWS</t>
  </si>
  <si>
    <t>Flagstaff</t>
  </si>
  <si>
    <t>Flagstaff Pulliam</t>
  </si>
  <si>
    <t>FLG</t>
  </si>
  <si>
    <t>Wenatchee</t>
  </si>
  <si>
    <t>Pangborn Memorial</t>
  </si>
  <si>
    <t>EAT</t>
  </si>
  <si>
    <t>Pullman</t>
  </si>
  <si>
    <t>Pullman Moscow Regional</t>
  </si>
  <si>
    <t>PUW</t>
  </si>
  <si>
    <t>Arcata/Eureka</t>
  </si>
  <si>
    <t>California Redwood Coast Humboldt County</t>
  </si>
  <si>
    <t>ACV</t>
  </si>
  <si>
    <t>Salisbury</t>
  </si>
  <si>
    <t>Salisbury-Ocean City/Wicomico Regional</t>
  </si>
  <si>
    <t>SBY</t>
  </si>
  <si>
    <t>Montrose/Delta</t>
  </si>
  <si>
    <t>Montrose Regional</t>
  </si>
  <si>
    <t>MTJ</t>
  </si>
  <si>
    <t>Sun Valley/Hailey/Ketchum</t>
  </si>
  <si>
    <t>Friedman Memorial</t>
  </si>
  <si>
    <t>SUN</t>
  </si>
  <si>
    <t>Yakima</t>
  </si>
  <si>
    <t>Yakima Air Terminal/McAllister Field</t>
  </si>
  <si>
    <t>YKM</t>
  </si>
  <si>
    <t>College Station/Bryan</t>
  </si>
  <si>
    <t>Easterwood Field</t>
  </si>
  <si>
    <t>CLL</t>
  </si>
  <si>
    <t>Bethel</t>
  </si>
  <si>
    <t>Bethel Airport</t>
  </si>
  <si>
    <t>BET</t>
  </si>
  <si>
    <t>Williston</t>
  </si>
  <si>
    <t>Sloulin Field International</t>
  </si>
  <si>
    <t>ISN</t>
  </si>
  <si>
    <t>Yuma</t>
  </si>
  <si>
    <t>Yuma MCAS/Yuma International</t>
  </si>
  <si>
    <t>YUM</t>
  </si>
  <si>
    <t>Guam</t>
  </si>
  <si>
    <t>Guam International</t>
  </si>
  <si>
    <t>GUM</t>
  </si>
  <si>
    <t>Grand Island</t>
  </si>
  <si>
    <t>Central Nebraska Regional</t>
  </si>
  <si>
    <t>GRI</t>
  </si>
  <si>
    <t>Manhattan/Ft. Riley</t>
  </si>
  <si>
    <t>Manhattan Regional</t>
  </si>
  <si>
    <t>MHK</t>
  </si>
  <si>
    <t>Santa Fe</t>
  </si>
  <si>
    <t>Santa Fe Municipal</t>
  </si>
  <si>
    <t>SAF</t>
  </si>
  <si>
    <t>Abilene</t>
  </si>
  <si>
    <t>Abilene Regional</t>
  </si>
  <si>
    <t>ABI</t>
  </si>
  <si>
    <t>Provo</t>
  </si>
  <si>
    <t>Provo Municipal</t>
  </si>
  <si>
    <t>PVU</t>
  </si>
  <si>
    <t>Fort Smith</t>
  </si>
  <si>
    <t>Fort Smith Regional</t>
  </si>
  <si>
    <t>FSM</t>
  </si>
  <si>
    <t>Springfield</t>
  </si>
  <si>
    <t>Abraham Lincoln Capital</t>
  </si>
  <si>
    <t>SPI</t>
  </si>
  <si>
    <t>Brownsville</t>
  </si>
  <si>
    <t>Brownsville South Padre Island International</t>
  </si>
  <si>
    <t>BRO</t>
  </si>
  <si>
    <t>Laredo</t>
  </si>
  <si>
    <t>Laredo International</t>
  </si>
  <si>
    <t>LRD</t>
  </si>
  <si>
    <t>Worcester</t>
  </si>
  <si>
    <t>Worcester Regional</t>
  </si>
  <si>
    <t>ORH</t>
  </si>
  <si>
    <t>Casper</t>
  </si>
  <si>
    <t>Casper/Natrona County International</t>
  </si>
  <si>
    <t>CPR</t>
  </si>
  <si>
    <t>Erie</t>
  </si>
  <si>
    <t>Erie International/Tom Ridge Field</t>
  </si>
  <si>
    <t>ERI</t>
  </si>
  <si>
    <t>Ketchikan</t>
  </si>
  <si>
    <t>Ketchikan International</t>
  </si>
  <si>
    <t>KTN</t>
  </si>
  <si>
    <t>Lynchburg</t>
  </si>
  <si>
    <t>Lynchburg Regional/Preston Glenn Field</t>
  </si>
  <si>
    <t>LYH</t>
  </si>
  <si>
    <t>Ithaca/Cortland</t>
  </si>
  <si>
    <t>Ithaca Tompkins Regional</t>
  </si>
  <si>
    <t>ITH</t>
  </si>
  <si>
    <t>Monroe</t>
  </si>
  <si>
    <t>Monroe Regional</t>
  </si>
  <si>
    <t>MLU</t>
  </si>
  <si>
    <t>Ponce</t>
  </si>
  <si>
    <t>Mercedita</t>
  </si>
  <si>
    <t>PSE</t>
  </si>
  <si>
    <t>Alexandria International</t>
  </si>
  <si>
    <t>AEX</t>
  </si>
  <si>
    <t>La Crosse</t>
  </si>
  <si>
    <t>La Crosse Regional</t>
  </si>
  <si>
    <t>LSE</t>
  </si>
  <si>
    <t>Champaign/Urbana</t>
  </si>
  <si>
    <t>University of Illinois/Willard</t>
  </si>
  <si>
    <t>CMI</t>
  </si>
  <si>
    <t>Lincoln</t>
  </si>
  <si>
    <t>Lincoln Airport</t>
  </si>
  <si>
    <t>LNK</t>
  </si>
  <si>
    <t>Bakersfield</t>
  </si>
  <si>
    <t>Meadows Field</t>
  </si>
  <si>
    <t>BFL</t>
  </si>
  <si>
    <t>Helena</t>
  </si>
  <si>
    <t>Helena Regional</t>
  </si>
  <si>
    <t>HLN</t>
  </si>
  <si>
    <t>New Bern/Morehead/Beaufort</t>
  </si>
  <si>
    <t>Coastal Carolina Regional</t>
  </si>
  <si>
    <t>EWN</t>
  </si>
  <si>
    <t>Mosinee</t>
  </si>
  <si>
    <t>Central Wisconsin</t>
  </si>
  <si>
    <t>CWA</t>
  </si>
  <si>
    <t>Columbia</t>
  </si>
  <si>
    <t>Columbia Regional</t>
  </si>
  <si>
    <t>COU</t>
  </si>
  <si>
    <t>Grand Forks</t>
  </si>
  <si>
    <t>Grand Forks International</t>
  </si>
  <si>
    <t>GFK</t>
  </si>
  <si>
    <t>State College</t>
  </si>
  <si>
    <t>University Park</t>
  </si>
  <si>
    <t>SCE</t>
  </si>
  <si>
    <t>St. George</t>
  </si>
  <si>
    <t>St George Regional</t>
  </si>
  <si>
    <t>SGU</t>
  </si>
  <si>
    <t>Saginaw/Bay City/Midland</t>
  </si>
  <si>
    <t>MBS International</t>
  </si>
  <si>
    <t>MBS</t>
  </si>
  <si>
    <t>Ashland</t>
  </si>
  <si>
    <t>Tri-State/Milton J. Ferguson Field</t>
  </si>
  <si>
    <t>HTS</t>
  </si>
  <si>
    <t>Duluth</t>
  </si>
  <si>
    <t>Duluth International</t>
  </si>
  <si>
    <t>DLH</t>
  </si>
  <si>
    <t>Latrobe</t>
  </si>
  <si>
    <t>Arnold Palmer Regional</t>
  </si>
  <si>
    <t>LBE</t>
  </si>
  <si>
    <t>Stockton</t>
  </si>
  <si>
    <t>Stockton Metropolitan</t>
  </si>
  <si>
    <t>SCK</t>
  </si>
  <si>
    <t>Aspen</t>
  </si>
  <si>
    <t>Aspen Pitkin County Sardy Field</t>
  </si>
  <si>
    <t>ASE</t>
  </si>
  <si>
    <t>Niagara Falls</t>
  </si>
  <si>
    <t>Niagara Falls International</t>
  </si>
  <si>
    <t>IAG</t>
  </si>
  <si>
    <t>Idaho Falls</t>
  </si>
  <si>
    <t>Idaho Falls Regional</t>
  </si>
  <si>
    <t>IDA</t>
  </si>
  <si>
    <t>Kalamazoo</t>
  </si>
  <si>
    <t>Kalamazoo/Battle Creek International</t>
  </si>
  <si>
    <t>AZO</t>
  </si>
  <si>
    <t>OH</t>
  </si>
  <si>
    <t>Toledo</t>
  </si>
  <si>
    <t>Toledo Express</t>
  </si>
  <si>
    <t>TOL</t>
  </si>
  <si>
    <t>VI</t>
  </si>
  <si>
    <t>Christiansted</t>
  </si>
  <si>
    <t>Henry E. Rohlsen</t>
  </si>
  <si>
    <t>STX</t>
  </si>
  <si>
    <t>Rockford</t>
  </si>
  <si>
    <t>Chicago/Rockford International</t>
  </si>
  <si>
    <t>RFD</t>
  </si>
  <si>
    <t>Montgomery</t>
  </si>
  <si>
    <t>Montgomery Regional</t>
  </si>
  <si>
    <t>MGM</t>
  </si>
  <si>
    <t>Elmira/Corning</t>
  </si>
  <si>
    <t>Elmira/Corning Regional</t>
  </si>
  <si>
    <t>ELM</t>
  </si>
  <si>
    <t>Killeen</t>
  </si>
  <si>
    <t>Robert Gray AAF</t>
  </si>
  <si>
    <t>GRK</t>
  </si>
  <si>
    <t>Lansing</t>
  </si>
  <si>
    <t>Capital Region International</t>
  </si>
  <si>
    <t>LAN</t>
  </si>
  <si>
    <t>Rochester</t>
  </si>
  <si>
    <t>Rochester International</t>
  </si>
  <si>
    <t>RST</t>
  </si>
  <si>
    <t>Durango</t>
  </si>
  <si>
    <t>Durango La Plata County</t>
  </si>
  <si>
    <t>DRO</t>
  </si>
  <si>
    <t>Jackson</t>
  </si>
  <si>
    <t>Jackson Hole</t>
  </si>
  <si>
    <t>JAC</t>
  </si>
  <si>
    <t>Plattsburgh</t>
  </si>
  <si>
    <t>Plattsburgh International</t>
  </si>
  <si>
    <t>PBG</t>
  </si>
  <si>
    <t>CONCORD</t>
  </si>
  <si>
    <t>Concord Padgett Regional</t>
  </si>
  <si>
    <t>USA</t>
  </si>
  <si>
    <t>Monterey</t>
  </si>
  <si>
    <t>Monterey Regional</t>
  </si>
  <si>
    <t>MRY</t>
  </si>
  <si>
    <t>Minot</t>
  </si>
  <si>
    <t>Minot International</t>
  </si>
  <si>
    <t>MOT</t>
  </si>
  <si>
    <t>Jacksonville/Camp Lejeune</t>
  </si>
  <si>
    <t>Albert J Ellis</t>
  </si>
  <si>
    <t>OAJ</t>
  </si>
  <si>
    <t>Great Falls</t>
  </si>
  <si>
    <t>Great Falls International</t>
  </si>
  <si>
    <t>GTF</t>
  </si>
  <si>
    <t>FL</t>
  </si>
  <si>
    <t>Key West</t>
  </si>
  <si>
    <t>Key West International</t>
  </si>
  <si>
    <t>EYW</t>
  </si>
  <si>
    <t>Charleston/Dunbar</t>
  </si>
  <si>
    <t>Yeager</t>
  </si>
  <si>
    <t>CRW</t>
  </si>
  <si>
    <t>TN</t>
  </si>
  <si>
    <t>Bristol/Johnson City/Kingsport</t>
  </si>
  <si>
    <t>Tri Cities</t>
  </si>
  <si>
    <t>TRI</t>
  </si>
  <si>
    <t>Traverse City</t>
  </si>
  <si>
    <t>Cherry Capital</t>
  </si>
  <si>
    <t>TVC</t>
  </si>
  <si>
    <t>Bloomington/Normal</t>
  </si>
  <si>
    <t>Central Il Regional Airport at Bloomington</t>
  </si>
  <si>
    <t>BMI</t>
  </si>
  <si>
    <t>Rickenbacker International</t>
  </si>
  <si>
    <t>LCK</t>
  </si>
  <si>
    <t>Grand Junction</t>
  </si>
  <si>
    <t>Grand Junction Regional</t>
  </si>
  <si>
    <t>GJT</t>
  </si>
  <si>
    <t>Santa Rosa</t>
  </si>
  <si>
    <t>Charles M. Schulz - Sonoma County</t>
  </si>
  <si>
    <t>STS</t>
  </si>
  <si>
    <t>Newport News/Williamsburg</t>
  </si>
  <si>
    <t>Newport News/Williamsburg International</t>
  </si>
  <si>
    <t>PHF</t>
  </si>
  <si>
    <t>Belleville</t>
  </si>
  <si>
    <t>Scott AFB/MidAmerica</t>
  </si>
  <si>
    <t>BLV</t>
  </si>
  <si>
    <t>Newburgh/Poughkeepsie</t>
  </si>
  <si>
    <t>New York Stewart International</t>
  </si>
  <si>
    <t>SWF</t>
  </si>
  <si>
    <t>IN</t>
  </si>
  <si>
    <t>Evansville</t>
  </si>
  <si>
    <t>Evansville Regional</t>
  </si>
  <si>
    <t>EVV</t>
  </si>
  <si>
    <t>Lafayette</t>
  </si>
  <si>
    <t>Lafayette Regional Paul Fournet Field</t>
  </si>
  <si>
    <t>LFT</t>
  </si>
  <si>
    <t>Melbourne International</t>
  </si>
  <si>
    <t>MLB</t>
  </si>
  <si>
    <t>Juneau</t>
  </si>
  <si>
    <t>Juneau International</t>
  </si>
  <si>
    <t>JNU</t>
  </si>
  <si>
    <t>Kalispell</t>
  </si>
  <si>
    <t>Glacier Park International</t>
  </si>
  <si>
    <t>FCA</t>
  </si>
  <si>
    <t>San Luis Obispo</t>
  </si>
  <si>
    <t>San Luis County Regional</t>
  </si>
  <si>
    <t>SBP</t>
  </si>
  <si>
    <t>Mobile Regional</t>
  </si>
  <si>
    <t>MOB</t>
  </si>
  <si>
    <t>Rapid City</t>
  </si>
  <si>
    <t>Rapid City Regional</t>
  </si>
  <si>
    <t>RAP</t>
  </si>
  <si>
    <t>Gainesville</t>
  </si>
  <si>
    <t>Gainesville Regional</t>
  </si>
  <si>
    <t>GNV</t>
  </si>
  <si>
    <t>Fayetteville</t>
  </si>
  <si>
    <t>Fayetteville Regional/Grannis Field</t>
  </si>
  <si>
    <t>FAY</t>
  </si>
  <si>
    <t>Gulfport/Biloxi</t>
  </si>
  <si>
    <t>Gulfport-Biloxi International</t>
  </si>
  <si>
    <t>GPT</t>
  </si>
  <si>
    <t>Charlotte Amalie</t>
  </si>
  <si>
    <t>Cyril E King</t>
  </si>
  <si>
    <t>STT</t>
  </si>
  <si>
    <t>Harlingen/San Benito</t>
  </si>
  <si>
    <t>Valley International</t>
  </si>
  <si>
    <t>HRL</t>
  </si>
  <si>
    <t>Shreveport</t>
  </si>
  <si>
    <t>Shreveport Regional</t>
  </si>
  <si>
    <t>SHV</t>
  </si>
  <si>
    <t>Green Bay</t>
  </si>
  <si>
    <t>Green Bay Austin Straubel International</t>
  </si>
  <si>
    <t>GRB</t>
  </si>
  <si>
    <t>Scranton/Wilkes-Barre</t>
  </si>
  <si>
    <t>Wilkes Barre Scranton International</t>
  </si>
  <si>
    <t>AVP</t>
  </si>
  <si>
    <t>Bangor</t>
  </si>
  <si>
    <t>Bangor International</t>
  </si>
  <si>
    <t>BGR</t>
  </si>
  <si>
    <t>Roanoke</t>
  </si>
  <si>
    <t>Roanoke Blacksburg Regional Woodrum Field</t>
  </si>
  <si>
    <t>ROA</t>
  </si>
  <si>
    <t>Bismarck/Mandan</t>
  </si>
  <si>
    <t>Bismarck Municipal</t>
  </si>
  <si>
    <t>BIS</t>
  </si>
  <si>
    <t>Aguadilla</t>
  </si>
  <si>
    <t>Rafael Hernandez</t>
  </si>
  <si>
    <t>BQN</t>
  </si>
  <si>
    <t>Corpus Christi</t>
  </si>
  <si>
    <t>Corpus Christi International</t>
  </si>
  <si>
    <t>CRP</t>
  </si>
  <si>
    <t>Augusta</t>
  </si>
  <si>
    <t>Augusta Regional at Bush Field</t>
  </si>
  <si>
    <t>AGS</t>
  </si>
  <si>
    <t>Daytona Beach</t>
  </si>
  <si>
    <t>Daytona Beach International</t>
  </si>
  <si>
    <t>DAB</t>
  </si>
  <si>
    <t>Amarillo</t>
  </si>
  <si>
    <t>Rick Husband Amarillo International</t>
  </si>
  <si>
    <t>AMA</t>
  </si>
  <si>
    <t>Appleton</t>
  </si>
  <si>
    <t>Appleton International</t>
  </si>
  <si>
    <t>ATW</t>
  </si>
  <si>
    <t>Tallahassee</t>
  </si>
  <si>
    <t>Tallahassee International</t>
  </si>
  <si>
    <t>TLH</t>
  </si>
  <si>
    <t>Northwest Florida Beaches International</t>
  </si>
  <si>
    <t>ECP</t>
  </si>
  <si>
    <t>Mission/McAllen/Edinburg</t>
  </si>
  <si>
    <t>McAllen Miller International</t>
  </si>
  <si>
    <t>MFE</t>
  </si>
  <si>
    <t>Santa Barbara</t>
  </si>
  <si>
    <t>Santa Barbara Municipal</t>
  </si>
  <si>
    <t>SBA</t>
  </si>
  <si>
    <t>Charlottesville</t>
  </si>
  <si>
    <t>Charlottesville Albemarle</t>
  </si>
  <si>
    <t>CHO</t>
  </si>
  <si>
    <t>Baton Rouge</t>
  </si>
  <si>
    <t>Baton Rouge Metropolitan/Ryan Field</t>
  </si>
  <si>
    <t>BTR</t>
  </si>
  <si>
    <t>Peoria</t>
  </si>
  <si>
    <t>General Downing - Peoria International</t>
  </si>
  <si>
    <t>PIA</t>
  </si>
  <si>
    <t>Moline</t>
  </si>
  <si>
    <t>Quad City International</t>
  </si>
  <si>
    <t>MLI</t>
  </si>
  <si>
    <t>Missoula</t>
  </si>
  <si>
    <t>Missoula International</t>
  </si>
  <si>
    <t>MSO</t>
  </si>
  <si>
    <t>South Bend</t>
  </si>
  <si>
    <t>South Bend International</t>
  </si>
  <si>
    <t>SBN</t>
  </si>
  <si>
    <t>Flint</t>
  </si>
  <si>
    <t>Bishop International</t>
  </si>
  <si>
    <t>FNT</t>
  </si>
  <si>
    <t>Billings</t>
  </si>
  <si>
    <t>Billings Logan International</t>
  </si>
  <si>
    <t>BIL</t>
  </si>
  <si>
    <t>Bend/Redmond</t>
  </si>
  <si>
    <t>Roberts Field</t>
  </si>
  <si>
    <t>RDM</t>
  </si>
  <si>
    <t>Fort Wayne</t>
  </si>
  <si>
    <t>Fort Wayne International</t>
  </si>
  <si>
    <t>FWA</t>
  </si>
  <si>
    <t>Pasco/Kennewick/Richland</t>
  </si>
  <si>
    <t>PSC</t>
  </si>
  <si>
    <t>Fargo</t>
  </si>
  <si>
    <t>Hector International</t>
  </si>
  <si>
    <t>FAR</t>
  </si>
  <si>
    <t>Allentown/Bethlehem/Easton</t>
  </si>
  <si>
    <t>Lehigh Valley International</t>
  </si>
  <si>
    <t>ABE</t>
  </si>
  <si>
    <t>NJ</t>
  </si>
  <si>
    <t>Trenton</t>
  </si>
  <si>
    <t>Trenton Mercer</t>
  </si>
  <si>
    <t>TTN</t>
  </si>
  <si>
    <t>Atlantic City</t>
  </si>
  <si>
    <t>Atlantic City International</t>
  </si>
  <si>
    <t>ACY</t>
  </si>
  <si>
    <t>Jackson/Vicksburg</t>
  </si>
  <si>
    <t>Jackson Medgar Wiley Evers International</t>
  </si>
  <si>
    <t>JAN</t>
  </si>
  <si>
    <t>Fairbanks</t>
  </si>
  <si>
    <t>Fairbanks International</t>
  </si>
  <si>
    <t>FAI</t>
  </si>
  <si>
    <t>Valparaiso</t>
  </si>
  <si>
    <t>Eglin AFB Destin Fort Walton Beach</t>
  </si>
  <si>
    <t>VPS</t>
  </si>
  <si>
    <t>Akron</t>
  </si>
  <si>
    <t>Akron-Canton Regional</t>
  </si>
  <si>
    <t>CAK</t>
  </si>
  <si>
    <t>Lubbock</t>
  </si>
  <si>
    <t>Lubbock Preston Smith International</t>
  </si>
  <si>
    <t>LBB</t>
  </si>
  <si>
    <t>Hilo</t>
  </si>
  <si>
    <t>Hilo International</t>
  </si>
  <si>
    <t>ITO</t>
  </si>
  <si>
    <t>Wilmington</t>
  </si>
  <si>
    <t>Wilmington International</t>
  </si>
  <si>
    <t>ILM</t>
  </si>
  <si>
    <t>Bellingham</t>
  </si>
  <si>
    <t>Bellingham International</t>
  </si>
  <si>
    <t>BLI</t>
  </si>
  <si>
    <t>Bozeman</t>
  </si>
  <si>
    <t>Bozeman Yellowstone International</t>
  </si>
  <si>
    <t>BZN</t>
  </si>
  <si>
    <t>Springfield-Branson National</t>
  </si>
  <si>
    <t>SGF</t>
  </si>
  <si>
    <t>Medford</t>
  </si>
  <si>
    <t>Rogue Valley International - Medford</t>
  </si>
  <si>
    <t>MFR</t>
  </si>
  <si>
    <t>Asheville</t>
  </si>
  <si>
    <t>Asheville Regional</t>
  </si>
  <si>
    <t>AVL</t>
  </si>
  <si>
    <t>Columbia Metropolitan</t>
  </si>
  <si>
    <t>CAE</t>
  </si>
  <si>
    <t>Huntsville</t>
  </si>
  <si>
    <t>Huntsville International-Carl T Jones Field</t>
  </si>
  <si>
    <t>HSV</t>
  </si>
  <si>
    <t>Chattanooga</t>
  </si>
  <si>
    <t>Lovell Field</t>
  </si>
  <si>
    <t>CHA</t>
  </si>
  <si>
    <t>Sioux Falls</t>
  </si>
  <si>
    <t>Joe Foss Field</t>
  </si>
  <si>
    <t>FSD</t>
  </si>
  <si>
    <t>Sarasota/Bradenton</t>
  </si>
  <si>
    <t>Sarasota/Bradenton International</t>
  </si>
  <si>
    <t>SRQ</t>
  </si>
  <si>
    <t>Punta Gorda</t>
  </si>
  <si>
    <t>Punta Gorda Airport</t>
  </si>
  <si>
    <t>PGD</t>
  </si>
  <si>
    <t>Eugene</t>
  </si>
  <si>
    <t>Mahlon Sweet Field</t>
  </si>
  <si>
    <t>EUG</t>
  </si>
  <si>
    <t>Midland/Odessa</t>
  </si>
  <si>
    <t>Midland International Air and Space Port</t>
  </si>
  <si>
    <t>MAF</t>
  </si>
  <si>
    <t>Cedar Rapids/Iowa City</t>
  </si>
  <si>
    <t>The Eastern Iowa</t>
  </si>
  <si>
    <t>CID</t>
  </si>
  <si>
    <t>Myrtle Beach</t>
  </si>
  <si>
    <t>Myrtle Beach International</t>
  </si>
  <si>
    <t>MYR</t>
  </si>
  <si>
    <t>Palm Springs</t>
  </si>
  <si>
    <t>Palm Springs International</t>
  </si>
  <si>
    <t>PSP</t>
  </si>
  <si>
    <t>Lexington</t>
  </si>
  <si>
    <t>Blue Grass</t>
  </si>
  <si>
    <t>LEX</t>
  </si>
  <si>
    <t>Harrisburg</t>
  </si>
  <si>
    <t>Harrisburg International</t>
  </si>
  <si>
    <t>MDT</t>
  </si>
  <si>
    <t>Burlington</t>
  </si>
  <si>
    <t>Burlington International</t>
  </si>
  <si>
    <t>BTV</t>
  </si>
  <si>
    <t>Phoenix</t>
  </si>
  <si>
    <t>Phoenix - Mesa Gateway</t>
  </si>
  <si>
    <t>AZA</t>
  </si>
  <si>
    <t>Northwest Arkansas Regional</t>
  </si>
  <si>
    <t>XNA</t>
  </si>
  <si>
    <t>Fresno</t>
  </si>
  <si>
    <t>Fresno Yosemite International</t>
  </si>
  <si>
    <t>FAT</t>
  </si>
  <si>
    <t>Dayton</t>
  </si>
  <si>
    <t>James M Cox/Dayton International</t>
  </si>
  <si>
    <t>DAY</t>
  </si>
  <si>
    <t>St. Petersburg</t>
  </si>
  <si>
    <t>St Pete Clearwater International</t>
  </si>
  <si>
    <t>PIE</t>
  </si>
  <si>
    <t>Colorado Springs</t>
  </si>
  <si>
    <t>City of Colorado Springs Municipal</t>
  </si>
  <si>
    <t>COS</t>
  </si>
  <si>
    <t>Wichita</t>
  </si>
  <si>
    <t>Wichita Dwight D Eisenhower National</t>
  </si>
  <si>
    <t>ICT</t>
  </si>
  <si>
    <t>White Plains</t>
  </si>
  <si>
    <t>Westchester County</t>
  </si>
  <si>
    <t>HPN</t>
  </si>
  <si>
    <t>Pensacola</t>
  </si>
  <si>
    <t>Pensacola International</t>
  </si>
  <si>
    <t>PNS</t>
  </si>
  <si>
    <t>Greensboro/High Point</t>
  </si>
  <si>
    <t>Piedmont Triad International</t>
  </si>
  <si>
    <t>GSO</t>
  </si>
  <si>
    <t>Lihue</t>
  </si>
  <si>
    <t>Lihue Airport</t>
  </si>
  <si>
    <t>LIH</t>
  </si>
  <si>
    <t>Islip</t>
  </si>
  <si>
    <t>Long Island MacArthur</t>
  </si>
  <si>
    <t>ISP</t>
  </si>
  <si>
    <t>Kona</t>
  </si>
  <si>
    <t>Ellison Onizuka Kona International at Keahole</t>
  </si>
  <si>
    <t>KOA</t>
  </si>
  <si>
    <t>Sanford</t>
  </si>
  <si>
    <t>Orlando Sanford International</t>
  </si>
  <si>
    <t>SFB</t>
  </si>
  <si>
    <t>Knoxville</t>
  </si>
  <si>
    <t>McGhee Tyson</t>
  </si>
  <si>
    <t>TYS</t>
  </si>
  <si>
    <t>Savannah</t>
  </si>
  <si>
    <t>Savannah/Hilton Head International</t>
  </si>
  <si>
    <t>SAV</t>
  </si>
  <si>
    <t>Manchester-Boston Regional</t>
  </si>
  <si>
    <t>MHT</t>
  </si>
  <si>
    <t>Little Rock</t>
  </si>
  <si>
    <t>Bill and Hillary Clinton Nat Adams Field</t>
  </si>
  <si>
    <t>LIT</t>
  </si>
  <si>
    <t>Portland</t>
  </si>
  <si>
    <t>Portland International Jetport</t>
  </si>
  <si>
    <t>PWM</t>
  </si>
  <si>
    <t>Madison</t>
  </si>
  <si>
    <t>Dane County Regional-Truax Field</t>
  </si>
  <si>
    <t>MSN</t>
  </si>
  <si>
    <t>Greer</t>
  </si>
  <si>
    <t>Greenville-Spartanburg International</t>
  </si>
  <si>
    <t>GSP</t>
  </si>
  <si>
    <t>Syracuse</t>
  </si>
  <si>
    <t>Syracuse Hancock International</t>
  </si>
  <si>
    <t>SYR</t>
  </si>
  <si>
    <t>Greater Rochester International</t>
  </si>
  <si>
    <t>ROC</t>
  </si>
  <si>
    <t>Birmingham-Shuttlesworth International</t>
  </si>
  <si>
    <t>BHM</t>
  </si>
  <si>
    <t>Des Moines</t>
  </si>
  <si>
    <t>Des Moines International</t>
  </si>
  <si>
    <t>DSM</t>
  </si>
  <si>
    <t>Tulsa</t>
  </si>
  <si>
    <t>Tulsa International</t>
  </si>
  <si>
    <t>TUL</t>
  </si>
  <si>
    <t>Albany International</t>
  </si>
  <si>
    <t>ALB</t>
  </si>
  <si>
    <t>El Paso</t>
  </si>
  <si>
    <t>El Paso International</t>
  </si>
  <si>
    <t>ELP</t>
  </si>
  <si>
    <t>Kahului</t>
  </si>
  <si>
    <t>Kahului Airport</t>
  </si>
  <si>
    <t>OGG</t>
  </si>
  <si>
    <t>Tucson</t>
  </si>
  <si>
    <t>Tucson International</t>
  </si>
  <si>
    <t>TUS</t>
  </si>
  <si>
    <t>Reno</t>
  </si>
  <si>
    <t>Reno/Tahoe International</t>
  </si>
  <si>
    <t>RNO</t>
  </si>
  <si>
    <t>Grand Rapids</t>
  </si>
  <si>
    <t>Gerald R. Ford International</t>
  </si>
  <si>
    <t>GRR</t>
  </si>
  <si>
    <t>Charleston</t>
  </si>
  <si>
    <t>Charleston AFB/International</t>
  </si>
  <si>
    <t>CHS</t>
  </si>
  <si>
    <t>Louisville</t>
  </si>
  <si>
    <t>Louisville Muhammad Ali International</t>
  </si>
  <si>
    <t>SDF</t>
  </si>
  <si>
    <t>Anchorage</t>
  </si>
  <si>
    <t>Ted Stevens Anchorage International</t>
  </si>
  <si>
    <t>ANC</t>
  </si>
  <si>
    <t>Norfolk</t>
  </si>
  <si>
    <t>Norfolk International</t>
  </si>
  <si>
    <t>ORF</t>
  </si>
  <si>
    <t>Spokane</t>
  </si>
  <si>
    <t>Spokane International</t>
  </si>
  <si>
    <t>GEG</t>
  </si>
  <si>
    <t>Long Beach</t>
  </si>
  <si>
    <t>Long Beach Airport</t>
  </si>
  <si>
    <t>LGB</t>
  </si>
  <si>
    <t>Boise</t>
  </si>
  <si>
    <t>Boise Air Terminal</t>
  </si>
  <si>
    <t>BOI</t>
  </si>
  <si>
    <t>Oklahoma City</t>
  </si>
  <si>
    <t>Will Rogers World</t>
  </si>
  <si>
    <t>OKC</t>
  </si>
  <si>
    <t>Richmond International</t>
  </si>
  <si>
    <t>RIC</t>
  </si>
  <si>
    <t>Memphis</t>
  </si>
  <si>
    <t>Memphis International</t>
  </si>
  <si>
    <t>MEM</t>
  </si>
  <si>
    <t>RI</t>
  </si>
  <si>
    <t>Providence</t>
  </si>
  <si>
    <t>Theodore Francis Green State</t>
  </si>
  <si>
    <t>PVD</t>
  </si>
  <si>
    <t>Albuquerque</t>
  </si>
  <si>
    <t>Albuquerque International Sunport</t>
  </si>
  <si>
    <t>ABQ</t>
  </si>
  <si>
    <t>Omaha</t>
  </si>
  <si>
    <t>Eppley Airfield</t>
  </si>
  <si>
    <t>OMA</t>
  </si>
  <si>
    <t>Ontario</t>
  </si>
  <si>
    <t>Ontario International</t>
  </si>
  <si>
    <t>ONT</t>
  </si>
  <si>
    <t>West Palm Beach/Palm Beach</t>
  </si>
  <si>
    <t>Palm Beach International</t>
  </si>
  <si>
    <t>PBI</t>
  </si>
  <si>
    <t>Buffalo</t>
  </si>
  <si>
    <t>Buffalo Niagara International</t>
  </si>
  <si>
    <t>BUF</t>
  </si>
  <si>
    <t>Burbank</t>
  </si>
  <si>
    <t>Bob Hope</t>
  </si>
  <si>
    <t>BUR</t>
  </si>
  <si>
    <t>Jacksonville</t>
  </si>
  <si>
    <t>Jacksonville International</t>
  </si>
  <si>
    <t>JAX</t>
  </si>
  <si>
    <t>Fort Myers</t>
  </si>
  <si>
    <t>Southwest Florida International</t>
  </si>
  <si>
    <t>RSW</t>
  </si>
  <si>
    <t>San Juan</t>
  </si>
  <si>
    <t>Luis Munoz Marin International</t>
  </si>
  <si>
    <t>SJU</t>
  </si>
  <si>
    <t>Hartford</t>
  </si>
  <si>
    <t>Bradley International</t>
  </si>
  <si>
    <t>BDL</t>
  </si>
  <si>
    <t>Milwaukee</t>
  </si>
  <si>
    <t>General Mitchell International</t>
  </si>
  <si>
    <t>MKE</t>
  </si>
  <si>
    <t>John Glenn Columbus International</t>
  </si>
  <si>
    <t>CMH</t>
  </si>
  <si>
    <t>San Antonio</t>
  </si>
  <si>
    <t>San Antonio International</t>
  </si>
  <si>
    <t>SAT</t>
  </si>
  <si>
    <t>Cincinnati</t>
  </si>
  <si>
    <t>Cincinnati/Northern Kentucky International</t>
  </si>
  <si>
    <t>CVG</t>
  </si>
  <si>
    <t>Houston-Hobby</t>
  </si>
  <si>
    <t>William P Hobby</t>
  </si>
  <si>
    <t>HOU</t>
  </si>
  <si>
    <t>Santa Ana</t>
  </si>
  <si>
    <t>John Wayne Airport-Orange County</t>
  </si>
  <si>
    <t>SNA</t>
  </si>
  <si>
    <t>Pittsburgh</t>
  </si>
  <si>
    <t>Pittsburgh International</t>
  </si>
  <si>
    <t>PIT</t>
  </si>
  <si>
    <t>New Orleans</t>
  </si>
  <si>
    <t>Louis Armstrong New Orleans International</t>
  </si>
  <si>
    <t>MSY</t>
  </si>
  <si>
    <t>Cleveland</t>
  </si>
  <si>
    <t>Cleveland-Hopkins International</t>
  </si>
  <si>
    <t>CLE</t>
  </si>
  <si>
    <t>Indianapolis</t>
  </si>
  <si>
    <t>Indianapolis International</t>
  </si>
  <si>
    <t>IND</t>
  </si>
  <si>
    <t>Honolulu</t>
  </si>
  <si>
    <t>Daniel K Inouye International</t>
  </si>
  <si>
    <t>HNL</t>
  </si>
  <si>
    <t>DC</t>
  </si>
  <si>
    <t>Washington-Dulles</t>
  </si>
  <si>
    <t>Washington Dulles International</t>
  </si>
  <si>
    <t>IAD</t>
  </si>
  <si>
    <t>Dallas-Love Field</t>
  </si>
  <si>
    <t>Dallas Love Field</t>
  </si>
  <si>
    <t>DAL</t>
  </si>
  <si>
    <t>Kansas City</t>
  </si>
  <si>
    <t>Kansas City International</t>
  </si>
  <si>
    <t>MCI</t>
  </si>
  <si>
    <t>St. Louis</t>
  </si>
  <si>
    <t>St Louis Lambert International</t>
  </si>
  <si>
    <t>STL</t>
  </si>
  <si>
    <t>Nashville</t>
  </si>
  <si>
    <t>Nashville International</t>
  </si>
  <si>
    <t>BNA</t>
  </si>
  <si>
    <t>Sacramento</t>
  </si>
  <si>
    <t>Sacramento International</t>
  </si>
  <si>
    <t>SMF</t>
  </si>
  <si>
    <t>Raleigh/Durham</t>
  </si>
  <si>
    <t>Raleigh-Durham International</t>
  </si>
  <si>
    <t>RDU</t>
  </si>
  <si>
    <t>Oakland</t>
  </si>
  <si>
    <t>Metropolitan Oakland International</t>
  </si>
  <si>
    <t>OAK</t>
  </si>
  <si>
    <t>Miami</t>
  </si>
  <si>
    <t>Miami International</t>
  </si>
  <si>
    <t>MIA</t>
  </si>
  <si>
    <t>Charlotte</t>
  </si>
  <si>
    <t>Charlotte Douglas International</t>
  </si>
  <si>
    <t>CLT</t>
  </si>
  <si>
    <t>Chicago-Midway</t>
  </si>
  <si>
    <t>Chicago Midway International</t>
  </si>
  <si>
    <t>MDW</t>
  </si>
  <si>
    <t>Norman Y. Mineta San Jose International</t>
  </si>
  <si>
    <t>SJC</t>
  </si>
  <si>
    <t>Salt Lake City</t>
  </si>
  <si>
    <t>Salt Lake City International</t>
  </si>
  <si>
    <t>SLC</t>
  </si>
  <si>
    <t>Austin</t>
  </si>
  <si>
    <t>Austin - Bergstrom International</t>
  </si>
  <si>
    <t>AUS</t>
  </si>
  <si>
    <t>Tampa</t>
  </si>
  <si>
    <t>Tampa International</t>
  </si>
  <si>
    <t>TPA</t>
  </si>
  <si>
    <t>Portland International</t>
  </si>
  <si>
    <t>PDX</t>
  </si>
  <si>
    <t>Houston-Intercontinental</t>
  </si>
  <si>
    <t>George Bush Intercontinental/Houston</t>
  </si>
  <si>
    <t>IAH</t>
  </si>
  <si>
    <t>Washington-Reagan National</t>
  </si>
  <si>
    <t>Ronald Reagan Washington National</t>
  </si>
  <si>
    <t>DCA</t>
  </si>
  <si>
    <t>Fort Lauderdale</t>
  </si>
  <si>
    <t>Fort Lauderdale-Hollywood International</t>
  </si>
  <si>
    <t>FLL</t>
  </si>
  <si>
    <t>Baltimore</t>
  </si>
  <si>
    <t>Baltimore/Washington International Thurgood Marshall</t>
  </si>
  <si>
    <t>BWI</t>
  </si>
  <si>
    <t>Detroit</t>
  </si>
  <si>
    <t>Detroit Metro Wayne County</t>
  </si>
  <si>
    <t>DTW</t>
  </si>
  <si>
    <t>San Diego</t>
  </si>
  <si>
    <t>San Diego International</t>
  </si>
  <si>
    <t>SAN</t>
  </si>
  <si>
    <t>Philadelphia</t>
  </si>
  <si>
    <t>Philadelphia International</t>
  </si>
  <si>
    <t>PHL</t>
  </si>
  <si>
    <t>Las Vegas</t>
  </si>
  <si>
    <t>McCarran International</t>
  </si>
  <si>
    <t>LAS</t>
  </si>
  <si>
    <t>Minneapolis</t>
  </si>
  <si>
    <t>Minneapolis-St Paul International</t>
  </si>
  <si>
    <t>MSP</t>
  </si>
  <si>
    <t>Orlando</t>
  </si>
  <si>
    <t>Orlando International</t>
  </si>
  <si>
    <t>MCO</t>
  </si>
  <si>
    <t>Phoenix Sky Harbor International</t>
  </si>
  <si>
    <t>PHX</t>
  </si>
  <si>
    <t>New York-La Guardia</t>
  </si>
  <si>
    <t>LaGuardia</t>
  </si>
  <si>
    <t>LGA</t>
  </si>
  <si>
    <t>New York-JFK</t>
  </si>
  <si>
    <t>John F. Kennedy International</t>
  </si>
  <si>
    <t>JFK</t>
  </si>
  <si>
    <t>Dallas-DFW</t>
  </si>
  <si>
    <t>Dallas/Fort Worth International</t>
  </si>
  <si>
    <t>DFW</t>
  </si>
  <si>
    <t>Newark</t>
  </si>
  <si>
    <t>Newark Liberty International</t>
  </si>
  <si>
    <t>EWR</t>
  </si>
  <si>
    <t>Seattle</t>
  </si>
  <si>
    <t>Seattle/Tacoma International</t>
  </si>
  <si>
    <t>SEA</t>
  </si>
  <si>
    <t>Boston</t>
  </si>
  <si>
    <t>Logan International</t>
  </si>
  <si>
    <t>BOS</t>
  </si>
  <si>
    <t>San Francisco</t>
  </si>
  <si>
    <t>San Francisco International</t>
  </si>
  <si>
    <t>SFO</t>
  </si>
  <si>
    <t>Atlanta</t>
  </si>
  <si>
    <t>Hartsfield-Jackson Atlanta International</t>
  </si>
  <si>
    <t>ATL</t>
  </si>
  <si>
    <t>Denver</t>
  </si>
  <si>
    <t>Denver International</t>
  </si>
  <si>
    <t>DEN</t>
  </si>
  <si>
    <t>Chicago-O'Hare</t>
  </si>
  <si>
    <t>Chicago O'Hare International</t>
  </si>
  <si>
    <t>ORD</t>
  </si>
  <si>
    <t>Los Angeles</t>
  </si>
  <si>
    <t>Los Angeles International</t>
  </si>
  <si>
    <t>LAX</t>
  </si>
  <si>
    <t>Average Fare ($)</t>
  </si>
  <si>
    <t>State Name</t>
  </si>
  <si>
    <t>City Name</t>
  </si>
  <si>
    <t>Airport Name</t>
  </si>
  <si>
    <t>Purpose</t>
  </si>
  <si>
    <t>Domestic</t>
  </si>
  <si>
    <t>Foreign</t>
  </si>
  <si>
    <t>Duration (Days)</t>
  </si>
  <si>
    <t>Lodging (Nights)</t>
  </si>
  <si>
    <t>Avg Intl Flight ($1368)</t>
  </si>
  <si>
    <t>Dept of State per diem rates</t>
  </si>
  <si>
    <t>Avg Domestic Flights</t>
  </si>
  <si>
    <t xml:space="preserve">https://www.us-passport-service-guide.com/international-airfare.html </t>
  </si>
  <si>
    <t xml:space="preserve">https://aoprals.state.gov/content.asp?content_id=184&amp;menu_id=78 </t>
  </si>
  <si>
    <t xml:space="preserve">https://www.transtats.bts.gov/AverageFare/ </t>
  </si>
  <si>
    <t>INSTRUCTIONS</t>
  </si>
  <si>
    <t>*Exempt Subawards</t>
  </si>
  <si>
    <t>Other</t>
  </si>
  <si>
    <t>*Participant Support Costs</t>
  </si>
  <si>
    <t>Postdocs</t>
  </si>
  <si>
    <t>Administrative Salary</t>
  </si>
  <si>
    <t>Assessed</t>
  </si>
  <si>
    <t>Exempt</t>
  </si>
  <si>
    <t>AE</t>
  </si>
  <si>
    <t>Bioengineering</t>
  </si>
  <si>
    <t>n/a</t>
  </si>
  <si>
    <t>College of Engineering
AY 24-25 Graduate Assistantship Rates (Based on a monthly 50% rate)</t>
  </si>
  <si>
    <t>** Computer Science (CS) Lead TA rate is $3576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</si>
</sst>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_(&quot;$&quot;* \(#,##0\);_(&quot;$&quot;* &quot;-&quot;??_);_(@_)"/>
    <numFmt numFmtId="165" formatCode="&quot;$&quot;#,##0.00"/>
    <numFmt numFmtId="166" formatCode="0.0"/>
    <numFmt numFmtId="167" formatCode="&quot;$&quot;#,##0"/>
  </numFmts>
  <fonts count="27" x14ac:knownFonts="1">
    <font>
      <sz val="10"/>
      <name val="Arial"/>
    </font>
    <font>
      <sz val="10"/>
      <name val="Arial"/>
      <family val="2"/>
    </font>
    <font>
      <b/>
      <sz val="10"/>
      <name val="Arial"/>
      <family val="2"/>
    </font>
    <font>
      <i/>
      <sz val="10"/>
      <name val="Arial"/>
      <family val="2"/>
    </font>
    <font>
      <b/>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sz val="12"/>
      <color theme="1"/>
      <name val="Times New Roman"/>
      <family val="1"/>
    </font>
    <font>
      <sz val="10"/>
      <name val="Arial"/>
      <family val="2"/>
    </font>
    <font>
      <sz val="9"/>
      <color indexed="81"/>
      <name val="Tahoma"/>
      <family val="2"/>
    </font>
    <font>
      <b/>
      <sz val="9"/>
      <color indexed="81"/>
      <name val="Tahoma"/>
      <family val="2"/>
    </font>
    <font>
      <sz val="10"/>
      <color rgb="FFFF0000"/>
      <name val="Arial"/>
      <family val="2"/>
    </font>
    <font>
      <b/>
      <sz val="10"/>
      <color theme="4" tint="-0.499984740745262"/>
      <name val="Arial"/>
      <family val="2"/>
    </font>
    <font>
      <b/>
      <sz val="10"/>
      <color theme="9" tint="-0.249977111117893"/>
      <name val="Arial"/>
      <family val="2"/>
    </font>
    <font>
      <sz val="10"/>
      <color theme="1"/>
      <name val="Arial"/>
    </font>
    <font>
      <b/>
      <sz val="10"/>
      <color theme="0"/>
      <name val="Arial"/>
    </font>
    <font>
      <b/>
      <sz val="10"/>
      <color theme="1"/>
      <name val="Arial"/>
      <family val="2"/>
    </font>
    <font>
      <sz val="10"/>
      <color theme="1"/>
      <name val="Arial"/>
      <family val="2"/>
    </font>
    <font>
      <b/>
      <sz val="10"/>
      <name val="Arial"/>
    </font>
    <font>
      <b/>
      <sz val="10"/>
      <color theme="0"/>
      <name val="Arial"/>
      <family val="2"/>
    </font>
    <font>
      <b/>
      <sz val="12"/>
      <name val="Arial"/>
      <family val="2"/>
    </font>
    <font>
      <u/>
      <sz val="10"/>
      <color theme="10"/>
      <name val="Arial"/>
      <family val="2"/>
    </font>
    <font>
      <b/>
      <i/>
      <sz val="8"/>
      <name val="Arial"/>
      <family val="2"/>
    </font>
    <font>
      <i/>
      <sz val="9"/>
      <name val="Arial"/>
      <family val="2"/>
    </font>
    <font>
      <i/>
      <sz val="9"/>
      <color indexed="10"/>
      <name val="Arial"/>
      <family val="2"/>
    </font>
    <font>
      <i/>
      <sz val="9"/>
      <color rgb="FFFF0000"/>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bgColor theme="9"/>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s>
  <borders count="24">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thin">
        <color theme="9" tint="0.39997558519241921"/>
      </left>
      <right/>
      <top style="thin">
        <color indexed="64"/>
      </top>
      <bottom/>
      <diagonal/>
    </border>
    <border>
      <left/>
      <right/>
      <top style="thin">
        <color indexed="64"/>
      </top>
      <bottom style="thin">
        <color theme="9" tint="0.39997558519241921"/>
      </bottom>
      <diagonal/>
    </border>
    <border>
      <left/>
      <right style="thin">
        <color theme="9" tint="0.39997558519241921"/>
      </right>
      <top style="thin">
        <color indexed="64"/>
      </top>
      <bottom style="thin">
        <color theme="9" tint="0.39997558519241921"/>
      </bottom>
      <diagonal/>
    </border>
    <border>
      <left/>
      <right style="thin">
        <color theme="9" tint="0.39997558519241921"/>
      </right>
      <top style="thin">
        <color indexed="64"/>
      </top>
      <bottom style="thin">
        <color indexed="64"/>
      </bottom>
      <diagonal/>
    </border>
    <border>
      <left/>
      <right style="thin">
        <color theme="9" tint="0.39997558519241921"/>
      </right>
      <top/>
      <bottom/>
      <diagonal/>
    </border>
  </borders>
  <cellStyleXfs count="4">
    <xf numFmtId="0" fontId="0" fillId="0" borderId="0"/>
    <xf numFmtId="44" fontId="1" fillId="0" borderId="0" applyFont="0" applyFill="0" applyBorder="0" applyAlignment="0" applyProtection="0"/>
    <xf numFmtId="9" fontId="9" fillId="0" borderId="0" applyFont="0" applyFill="0" applyBorder="0" applyAlignment="0" applyProtection="0"/>
    <xf numFmtId="0" fontId="22" fillId="0" borderId="0" applyNumberFormat="0" applyFill="0" applyBorder="0" applyAlignment="0" applyProtection="0"/>
  </cellStyleXfs>
  <cellXfs count="170">
    <xf numFmtId="0" fontId="0" fillId="0" borderId="0" xfId="0"/>
    <xf numFmtId="0" fontId="2" fillId="0" borderId="0" xfId="0" applyFont="1"/>
    <xf numFmtId="3" fontId="0" fillId="0" borderId="0" xfId="0" applyNumberFormat="1"/>
    <xf numFmtId="0" fontId="5" fillId="0" borderId="5" xfId="0" applyFont="1" applyBorder="1" applyAlignment="1">
      <alignment wrapText="1"/>
    </xf>
    <xf numFmtId="0" fontId="5" fillId="0" borderId="5" xfId="0" applyFont="1" applyBorder="1"/>
    <xf numFmtId="0" fontId="6" fillId="0" borderId="5" xfId="0" applyFont="1" applyBorder="1"/>
    <xf numFmtId="164" fontId="6" fillId="0" borderId="5" xfId="1" applyNumberFormat="1" applyFont="1" applyBorder="1"/>
    <xf numFmtId="0" fontId="4" fillId="0" borderId="0" xfId="0" applyFont="1"/>
    <xf numFmtId="0" fontId="1" fillId="0" borderId="0" xfId="0" applyFont="1"/>
    <xf numFmtId="0" fontId="7" fillId="0" borderId="1" xfId="0" applyFont="1" applyBorder="1" applyAlignment="1">
      <alignment wrapText="1"/>
    </xf>
    <xf numFmtId="0" fontId="7" fillId="0" borderId="0" xfId="0" applyFont="1" applyAlignment="1">
      <alignment wrapText="1"/>
    </xf>
    <xf numFmtId="164" fontId="6" fillId="2" borderId="5" xfId="1" applyNumberFormat="1" applyFont="1" applyFill="1" applyBorder="1"/>
    <xf numFmtId="44" fontId="6" fillId="2" borderId="5" xfId="1" applyFont="1" applyFill="1" applyBorder="1"/>
    <xf numFmtId="0" fontId="0" fillId="0" borderId="4" xfId="0" applyBorder="1"/>
    <xf numFmtId="0" fontId="2" fillId="0" borderId="4" xfId="0" applyFont="1" applyBorder="1"/>
    <xf numFmtId="0" fontId="0" fillId="0" borderId="0" xfId="0" applyAlignment="1">
      <alignment horizontal="center"/>
    </xf>
    <xf numFmtId="165" fontId="0" fillId="0" borderId="0" xfId="0" applyNumberFormat="1" applyAlignment="1">
      <alignment horizontal="center"/>
    </xf>
    <xf numFmtId="165" fontId="0" fillId="0" borderId="0" xfId="1" applyNumberFormat="1" applyFont="1" applyAlignment="1">
      <alignment horizontal="center"/>
    </xf>
    <xf numFmtId="0" fontId="3" fillId="0" borderId="0" xfId="0" applyFont="1" applyAlignment="1">
      <alignment horizontal="center"/>
    </xf>
    <xf numFmtId="0" fontId="0" fillId="0" borderId="10" xfId="0" applyBorder="1"/>
    <xf numFmtId="0" fontId="2" fillId="0" borderId="5" xfId="0" applyFont="1" applyBorder="1" applyAlignment="1">
      <alignment horizontal="center"/>
    </xf>
    <xf numFmtId="0" fontId="0" fillId="0" borderId="0" xfId="0" applyAlignment="1">
      <alignment horizontal="left" wrapText="1"/>
    </xf>
    <xf numFmtId="3" fontId="0" fillId="0" borderId="2" xfId="0" applyNumberFormat="1" applyBorder="1" applyAlignment="1">
      <alignment horizontal="center"/>
    </xf>
    <xf numFmtId="3" fontId="0" fillId="0" borderId="0" xfId="0" applyNumberFormat="1" applyAlignment="1">
      <alignment horizontal="center"/>
    </xf>
    <xf numFmtId="3" fontId="0" fillId="0" borderId="12" xfId="0" applyNumberFormat="1" applyBorder="1" applyAlignment="1">
      <alignment horizontal="center"/>
    </xf>
    <xf numFmtId="3" fontId="0" fillId="0" borderId="13" xfId="0" applyNumberFormat="1" applyBorder="1" applyAlignment="1">
      <alignment horizontal="center"/>
    </xf>
    <xf numFmtId="3" fontId="0" fillId="0" borderId="3" xfId="0" applyNumberFormat="1" applyBorder="1" applyAlignment="1">
      <alignment horizontal="center"/>
    </xf>
    <xf numFmtId="3" fontId="0" fillId="0" borderId="1" xfId="0" applyNumberFormat="1" applyBorder="1" applyAlignment="1">
      <alignment horizontal="center"/>
    </xf>
    <xf numFmtId="3" fontId="0" fillId="0" borderId="7" xfId="0" applyNumberFormat="1" applyBorder="1" applyAlignment="1">
      <alignment horizontal="center"/>
    </xf>
    <xf numFmtId="3" fontId="0" fillId="0" borderId="4" xfId="0" applyNumberFormat="1" applyBorder="1" applyAlignment="1">
      <alignment horizontal="center"/>
    </xf>
    <xf numFmtId="3" fontId="0" fillId="0" borderId="8" xfId="0" applyNumberFormat="1" applyBorder="1" applyAlignment="1">
      <alignment horizontal="center"/>
    </xf>
    <xf numFmtId="3" fontId="0" fillId="0" borderId="14" xfId="0" applyNumberFormat="1" applyBorder="1" applyAlignment="1">
      <alignment horizontal="center"/>
    </xf>
    <xf numFmtId="3" fontId="0" fillId="0" borderId="9" xfId="0" applyNumberFormat="1" applyBorder="1" applyAlignment="1">
      <alignment horizontal="center"/>
    </xf>
    <xf numFmtId="3" fontId="0" fillId="0" borderId="10" xfId="0" applyNumberFormat="1" applyBorder="1" applyAlignment="1">
      <alignment horizontal="center"/>
    </xf>
    <xf numFmtId="3" fontId="0" fillId="0" borderId="5" xfId="0" applyNumberFormat="1" applyBorder="1" applyAlignment="1">
      <alignment horizontal="center"/>
    </xf>
    <xf numFmtId="3" fontId="12" fillId="0" borderId="2" xfId="0" applyNumberFormat="1" applyFont="1" applyBorder="1" applyAlignment="1">
      <alignment horizontal="center"/>
    </xf>
    <xf numFmtId="3" fontId="12" fillId="0" borderId="0" xfId="0" applyNumberFormat="1" applyFont="1" applyAlignment="1">
      <alignment horizontal="center"/>
    </xf>
    <xf numFmtId="3" fontId="12" fillId="0" borderId="13" xfId="0" applyNumberFormat="1" applyFont="1" applyBorder="1" applyAlignment="1">
      <alignment horizontal="center"/>
    </xf>
    <xf numFmtId="3" fontId="3" fillId="0" borderId="2" xfId="0" applyNumberFormat="1" applyFont="1" applyBorder="1" applyAlignment="1">
      <alignment horizontal="center"/>
    </xf>
    <xf numFmtId="3" fontId="3" fillId="0" borderId="0" xfId="0" applyNumberFormat="1" applyFont="1" applyAlignment="1">
      <alignment horizontal="center"/>
    </xf>
    <xf numFmtId="3" fontId="3" fillId="0" borderId="13" xfId="0" applyNumberFormat="1" applyFont="1" applyBorder="1" applyAlignment="1">
      <alignment horizontal="center"/>
    </xf>
    <xf numFmtId="0" fontId="1" fillId="0" borderId="5" xfId="0" applyFont="1" applyBorder="1" applyAlignment="1">
      <alignment horizontal="center"/>
    </xf>
    <xf numFmtId="0" fontId="0" fillId="0" borderId="0" xfId="0" applyAlignment="1">
      <alignment horizontal="center" wrapText="1"/>
    </xf>
    <xf numFmtId="0" fontId="0" fillId="4" borderId="4" xfId="0" applyFill="1" applyBorder="1" applyAlignment="1">
      <alignment horizontal="center" wrapText="1"/>
    </xf>
    <xf numFmtId="165" fontId="0" fillId="4" borderId="4" xfId="0" applyNumberFormat="1" applyFill="1" applyBorder="1" applyAlignment="1">
      <alignment horizontal="center" wrapText="1"/>
    </xf>
    <xf numFmtId="0" fontId="2" fillId="0" borderId="0" xfId="0" applyFont="1" applyAlignment="1">
      <alignment horizontal="center" wrapText="1"/>
    </xf>
    <xf numFmtId="165" fontId="0" fillId="0" borderId="0" xfId="0" applyNumberFormat="1" applyAlignment="1">
      <alignment horizontal="center" wrapText="1"/>
    </xf>
    <xf numFmtId="0" fontId="1" fillId="4" borderId="0" xfId="0" applyFont="1" applyFill="1"/>
    <xf numFmtId="0" fontId="1" fillId="0" borderId="9" xfId="0" applyFont="1" applyBorder="1" applyAlignment="1">
      <alignment horizontal="center"/>
    </xf>
    <xf numFmtId="0" fontId="1" fillId="0" borderId="10" xfId="0" applyFont="1" applyBorder="1" applyAlignment="1">
      <alignment horizontal="center"/>
    </xf>
    <xf numFmtId="0" fontId="0" fillId="0" borderId="11" xfId="0" applyBorder="1" applyAlignment="1">
      <alignment horizontal="center"/>
    </xf>
    <xf numFmtId="0" fontId="1" fillId="0" borderId="4" xfId="0" applyFont="1" applyBorder="1"/>
    <xf numFmtId="3" fontId="13" fillId="0" borderId="0" xfId="0" applyNumberFormat="1" applyFont="1" applyAlignment="1">
      <alignment horizontal="center"/>
    </xf>
    <xf numFmtId="0" fontId="1" fillId="0" borderId="11" xfId="0" applyFont="1" applyBorder="1" applyAlignment="1">
      <alignment horizontal="center"/>
    </xf>
    <xf numFmtId="3" fontId="3" fillId="0" borderId="3" xfId="0" applyNumberFormat="1" applyFont="1" applyBorder="1" applyAlignment="1">
      <alignment horizontal="center"/>
    </xf>
    <xf numFmtId="3" fontId="3" fillId="0" borderId="1" xfId="0" applyNumberFormat="1" applyFont="1" applyBorder="1" applyAlignment="1">
      <alignment horizontal="center"/>
    </xf>
    <xf numFmtId="3" fontId="3" fillId="0" borderId="12" xfId="0" applyNumberFormat="1" applyFont="1" applyBorder="1" applyAlignment="1">
      <alignment horizontal="center"/>
    </xf>
    <xf numFmtId="3" fontId="3" fillId="0" borderId="7" xfId="0" applyNumberFormat="1" applyFont="1" applyBorder="1" applyAlignment="1">
      <alignment horizontal="center"/>
    </xf>
    <xf numFmtId="3" fontId="3" fillId="0" borderId="4" xfId="0" applyNumberFormat="1" applyFont="1" applyBorder="1" applyAlignment="1">
      <alignment horizontal="center"/>
    </xf>
    <xf numFmtId="3" fontId="3" fillId="0" borderId="14" xfId="0" applyNumberFormat="1" applyFont="1" applyBorder="1" applyAlignment="1">
      <alignment horizontal="center"/>
    </xf>
    <xf numFmtId="0" fontId="3" fillId="0" borderId="12" xfId="0" applyFont="1" applyBorder="1"/>
    <xf numFmtId="0" fontId="3" fillId="0" borderId="13" xfId="0" applyFont="1" applyBorder="1"/>
    <xf numFmtId="0" fontId="3" fillId="0" borderId="14" xfId="0" applyFont="1" applyBorder="1"/>
    <xf numFmtId="0" fontId="6" fillId="0" borderId="0" xfId="0" applyFont="1" applyAlignment="1">
      <alignment wrapText="1"/>
    </xf>
    <xf numFmtId="0" fontId="1" fillId="0" borderId="0" xfId="0" applyFont="1" applyAlignment="1">
      <alignment wrapText="1"/>
    </xf>
    <xf numFmtId="3" fontId="12" fillId="0" borderId="4" xfId="0" applyNumberFormat="1" applyFont="1" applyBorder="1" applyAlignment="1">
      <alignment horizontal="center"/>
    </xf>
    <xf numFmtId="166" fontId="0" fillId="0" borderId="0" xfId="0" applyNumberFormat="1"/>
    <xf numFmtId="166" fontId="2" fillId="0" borderId="0" xfId="0" applyNumberFormat="1" applyFont="1"/>
    <xf numFmtId="166" fontId="0" fillId="0" borderId="4" xfId="0" applyNumberFormat="1" applyBorder="1"/>
    <xf numFmtId="166" fontId="0" fillId="0" borderId="0" xfId="0" applyNumberFormat="1" applyAlignment="1">
      <alignment horizontal="left"/>
    </xf>
    <xf numFmtId="166" fontId="0" fillId="0" borderId="4" xfId="0" applyNumberFormat="1" applyBorder="1" applyAlignment="1">
      <alignment horizontal="left"/>
    </xf>
    <xf numFmtId="166" fontId="2" fillId="0" borderId="0" xfId="0" applyNumberFormat="1" applyFont="1" applyAlignment="1">
      <alignment horizontal="left"/>
    </xf>
    <xf numFmtId="166" fontId="0" fillId="0" borderId="10" xfId="0" applyNumberFormat="1" applyBorder="1" applyAlignment="1">
      <alignment horizontal="left"/>
    </xf>
    <xf numFmtId="165" fontId="13" fillId="0" borderId="0" xfId="0" applyNumberFormat="1" applyFont="1" applyAlignment="1">
      <alignment horizontal="center"/>
    </xf>
    <xf numFmtId="1" fontId="0" fillId="0" borderId="0" xfId="0" applyNumberFormat="1" applyAlignment="1">
      <alignment horizontal="center" wrapText="1"/>
    </xf>
    <xf numFmtId="0" fontId="16" fillId="5" borderId="16" xfId="0" applyFont="1" applyFill="1" applyBorder="1" applyAlignment="1">
      <alignment horizontal="center" wrapText="1"/>
    </xf>
    <xf numFmtId="0" fontId="16" fillId="5" borderId="17" xfId="0" applyFont="1" applyFill="1" applyBorder="1" applyAlignment="1">
      <alignment horizontal="center" wrapText="1"/>
    </xf>
    <xf numFmtId="0" fontId="16" fillId="5" borderId="18" xfId="0" applyFont="1" applyFill="1" applyBorder="1" applyAlignment="1">
      <alignment horizontal="center" wrapText="1"/>
    </xf>
    <xf numFmtId="0" fontId="4" fillId="0" borderId="0" xfId="0" applyFont="1" applyAlignment="1">
      <alignment horizontal="center" wrapText="1"/>
    </xf>
    <xf numFmtId="1" fontId="4" fillId="0" borderId="0" xfId="0" applyNumberFormat="1" applyFont="1" applyAlignment="1">
      <alignment horizontal="center" wrapText="1"/>
    </xf>
    <xf numFmtId="1" fontId="0" fillId="0" borderId="0" xfId="0" applyNumberFormat="1" applyAlignment="1">
      <alignment horizontal="center"/>
    </xf>
    <xf numFmtId="0" fontId="15" fillId="0" borderId="1" xfId="0" applyFont="1" applyBorder="1" applyAlignment="1">
      <alignment horizontal="center" wrapText="1"/>
    </xf>
    <xf numFmtId="0" fontId="0" fillId="6" borderId="4" xfId="0" applyFill="1" applyBorder="1" applyAlignment="1">
      <alignment horizontal="center" wrapText="1"/>
    </xf>
    <xf numFmtId="165" fontId="19" fillId="0" borderId="0" xfId="0" applyNumberFormat="1" applyFont="1" applyAlignment="1">
      <alignment horizontal="center" vertical="center" wrapText="1"/>
    </xf>
    <xf numFmtId="0" fontId="19" fillId="0" borderId="0" xfId="0" applyFont="1" applyAlignment="1">
      <alignment horizontal="center" vertical="center" wrapText="1"/>
    </xf>
    <xf numFmtId="0" fontId="15" fillId="4" borderId="4" xfId="0" applyFont="1" applyFill="1" applyBorder="1" applyAlignment="1">
      <alignment horizontal="center" wrapText="1"/>
    </xf>
    <xf numFmtId="0" fontId="0" fillId="0" borderId="4" xfId="0" applyBorder="1" applyAlignment="1">
      <alignment horizontal="center" wrapText="1"/>
    </xf>
    <xf numFmtId="0" fontId="2" fillId="0" borderId="4" xfId="0" applyFont="1" applyBorder="1" applyAlignment="1">
      <alignment horizontal="center" wrapText="1"/>
    </xf>
    <xf numFmtId="0" fontId="2" fillId="4" borderId="4" xfId="0" applyFont="1" applyFill="1" applyBorder="1" applyAlignment="1">
      <alignment horizontal="center" wrapText="1"/>
    </xf>
    <xf numFmtId="1" fontId="0" fillId="4" borderId="7" xfId="0" applyNumberFormat="1" applyFill="1" applyBorder="1" applyAlignment="1">
      <alignment horizontal="center" wrapText="1"/>
    </xf>
    <xf numFmtId="0" fontId="21" fillId="0" borderId="0" xfId="0" applyFont="1" applyAlignment="1">
      <alignment horizontal="center" wrapText="1"/>
    </xf>
    <xf numFmtId="165" fontId="21" fillId="0" borderId="0" xfId="0" applyNumberFormat="1" applyFont="1" applyAlignment="1">
      <alignment horizontal="center" wrapText="1"/>
    </xf>
    <xf numFmtId="0" fontId="18" fillId="4" borderId="4" xfId="0" applyFont="1" applyFill="1" applyBorder="1" applyAlignment="1">
      <alignment horizontal="center" wrapText="1"/>
    </xf>
    <xf numFmtId="0" fontId="17" fillId="0" borderId="19" xfId="0" applyFont="1" applyBorder="1" applyAlignment="1">
      <alignment horizontal="center" wrapText="1"/>
    </xf>
    <xf numFmtId="0" fontId="17" fillId="0" borderId="1" xfId="0" applyFont="1" applyBorder="1" applyAlignment="1">
      <alignment horizontal="center" wrapText="1"/>
    </xf>
    <xf numFmtId="165" fontId="15" fillId="0" borderId="1" xfId="0" applyNumberFormat="1" applyFont="1" applyBorder="1" applyAlignment="1">
      <alignment horizontal="center" wrapText="1"/>
    </xf>
    <xf numFmtId="165" fontId="15" fillId="0" borderId="20" xfId="0" applyNumberFormat="1" applyFont="1" applyBorder="1" applyAlignment="1">
      <alignment horizontal="center" wrapText="1"/>
    </xf>
    <xf numFmtId="165" fontId="15" fillId="0" borderId="21" xfId="0" applyNumberFormat="1" applyFont="1" applyBorder="1" applyAlignment="1">
      <alignment horizontal="center" wrapText="1"/>
    </xf>
    <xf numFmtId="1" fontId="15" fillId="4" borderId="7" xfId="0" applyNumberFormat="1" applyFont="1" applyFill="1" applyBorder="1" applyAlignment="1">
      <alignment horizontal="center" wrapText="1"/>
    </xf>
    <xf numFmtId="1" fontId="15" fillId="6" borderId="4" xfId="0" applyNumberFormat="1" applyFont="1" applyFill="1" applyBorder="1" applyAlignment="1">
      <alignment horizontal="center" wrapText="1"/>
    </xf>
    <xf numFmtId="0" fontId="18" fillId="4" borderId="0" xfId="0" applyFont="1" applyFill="1" applyAlignment="1">
      <alignment horizontal="center" wrapText="1"/>
    </xf>
    <xf numFmtId="0" fontId="15" fillId="4" borderId="0" xfId="0" applyFont="1" applyFill="1" applyAlignment="1">
      <alignment horizontal="center" wrapText="1"/>
    </xf>
    <xf numFmtId="165" fontId="15" fillId="4" borderId="0" xfId="0" applyNumberFormat="1" applyFont="1" applyFill="1" applyAlignment="1">
      <alignment horizontal="center" wrapText="1"/>
    </xf>
    <xf numFmtId="165" fontId="15" fillId="4" borderId="23" xfId="0" applyNumberFormat="1" applyFont="1" applyFill="1" applyBorder="1" applyAlignment="1">
      <alignment horizontal="center" wrapText="1"/>
    </xf>
    <xf numFmtId="0" fontId="2" fillId="3" borderId="10" xfId="0" applyFont="1" applyFill="1" applyBorder="1" applyAlignment="1">
      <alignment horizontal="center" wrapText="1"/>
    </xf>
    <xf numFmtId="0" fontId="15" fillId="6" borderId="9" xfId="0" applyFont="1" applyFill="1" applyBorder="1" applyAlignment="1">
      <alignment horizontal="center" wrapText="1"/>
    </xf>
    <xf numFmtId="0" fontId="15" fillId="3" borderId="10" xfId="0" applyFont="1" applyFill="1" applyBorder="1" applyAlignment="1">
      <alignment horizontal="center" wrapText="1"/>
    </xf>
    <xf numFmtId="165" fontId="15" fillId="3" borderId="10" xfId="0" applyNumberFormat="1" applyFont="1" applyFill="1" applyBorder="1" applyAlignment="1">
      <alignment horizontal="center" wrapText="1"/>
    </xf>
    <xf numFmtId="165" fontId="15" fillId="3" borderId="22" xfId="0" applyNumberFormat="1" applyFont="1" applyFill="1" applyBorder="1" applyAlignment="1">
      <alignment horizontal="center" wrapText="1"/>
    </xf>
    <xf numFmtId="0" fontId="0" fillId="6" borderId="9" xfId="0" applyFill="1" applyBorder="1" applyAlignment="1">
      <alignment horizontal="center" wrapText="1"/>
    </xf>
    <xf numFmtId="0" fontId="0" fillId="3" borderId="10" xfId="0" applyFill="1" applyBorder="1" applyAlignment="1">
      <alignment horizontal="center" wrapText="1"/>
    </xf>
    <xf numFmtId="165" fontId="0" fillId="3" borderId="10" xfId="0" applyNumberFormat="1" applyFill="1" applyBorder="1" applyAlignment="1">
      <alignment horizontal="center" wrapText="1"/>
    </xf>
    <xf numFmtId="0" fontId="18" fillId="3" borderId="10" xfId="0" applyFont="1" applyFill="1" applyBorder="1" applyAlignment="1">
      <alignment horizontal="center" wrapText="1"/>
    </xf>
    <xf numFmtId="165" fontId="15" fillId="4" borderId="10" xfId="0" applyNumberFormat="1" applyFont="1" applyFill="1" applyBorder="1" applyAlignment="1">
      <alignment horizontal="center" wrapText="1"/>
    </xf>
    <xf numFmtId="0" fontId="20" fillId="5" borderId="17" xfId="0" applyFont="1" applyFill="1" applyBorder="1" applyAlignment="1">
      <alignment horizontal="center" wrapText="1"/>
    </xf>
    <xf numFmtId="0" fontId="23" fillId="7" borderId="4" xfId="0" applyFont="1" applyFill="1" applyBorder="1" applyAlignment="1">
      <alignment horizontal="center" vertical="center" wrapText="1"/>
    </xf>
    <xf numFmtId="3" fontId="12" fillId="0" borderId="14" xfId="0" applyNumberFormat="1" applyFont="1" applyBorder="1" applyAlignment="1">
      <alignment horizontal="center"/>
    </xf>
    <xf numFmtId="0" fontId="1" fillId="0" borderId="10" xfId="0" applyFont="1" applyBorder="1" applyAlignment="1">
      <alignment horizontal="center" wrapText="1"/>
    </xf>
    <xf numFmtId="2" fontId="1" fillId="0" borderId="0" xfId="0" applyNumberFormat="1" applyFont="1" applyAlignment="1">
      <alignment horizontal="center" wrapText="1"/>
    </xf>
    <xf numFmtId="2" fontId="1" fillId="0" borderId="4" xfId="0" applyNumberFormat="1" applyFont="1" applyBorder="1" applyAlignment="1">
      <alignment horizontal="center" wrapText="1"/>
    </xf>
    <xf numFmtId="165" fontId="0" fillId="0" borderId="4" xfId="0" applyNumberFormat="1" applyBorder="1" applyAlignment="1">
      <alignment horizontal="center" wrapText="1"/>
    </xf>
    <xf numFmtId="165" fontId="0" fillId="0" borderId="8" xfId="0" applyNumberFormat="1" applyBorder="1" applyAlignment="1">
      <alignment horizontal="center" wrapText="1"/>
    </xf>
    <xf numFmtId="0" fontId="0" fillId="0" borderId="15" xfId="0" applyBorder="1" applyAlignment="1">
      <alignment horizontal="center" wrapText="1"/>
    </xf>
    <xf numFmtId="0" fontId="1" fillId="0" borderId="4" xfId="0" applyFont="1" applyBorder="1" applyAlignment="1">
      <alignment horizontal="center" wrapText="1"/>
    </xf>
    <xf numFmtId="2" fontId="0" fillId="0" borderId="0" xfId="0" applyNumberFormat="1" applyAlignment="1">
      <alignment horizontal="center" wrapText="1"/>
    </xf>
    <xf numFmtId="165" fontId="0" fillId="0" borderId="15" xfId="0" applyNumberFormat="1" applyBorder="1" applyAlignment="1">
      <alignment horizontal="center" wrapText="1"/>
    </xf>
    <xf numFmtId="2" fontId="0" fillId="0" borderId="4" xfId="0" applyNumberFormat="1" applyBorder="1" applyAlignment="1">
      <alignment horizontal="center" wrapText="1"/>
    </xf>
    <xf numFmtId="0" fontId="0" fillId="0" borderId="10" xfId="0" applyBorder="1" applyAlignment="1">
      <alignment horizontal="center" wrapText="1"/>
    </xf>
    <xf numFmtId="10" fontId="0" fillId="0" borderId="0" xfId="0" applyNumberFormat="1" applyAlignment="1">
      <alignment horizontal="center" wrapText="1"/>
    </xf>
    <xf numFmtId="0" fontId="13" fillId="0" borderId="0" xfId="0" applyFont="1" applyAlignment="1">
      <alignment horizontal="center" wrapText="1"/>
    </xf>
    <xf numFmtId="0" fontId="3" fillId="0" borderId="0" xfId="0" applyFont="1" applyAlignment="1">
      <alignment horizontal="center" wrapText="1"/>
    </xf>
    <xf numFmtId="0" fontId="14" fillId="0" borderId="0" xfId="0" applyFont="1" applyAlignment="1">
      <alignment horizontal="center" wrapText="1"/>
    </xf>
    <xf numFmtId="0" fontId="0" fillId="0" borderId="9" xfId="0" applyBorder="1" applyAlignment="1">
      <alignment horizontal="center" wrapText="1"/>
    </xf>
    <xf numFmtId="9" fontId="0" fillId="0" borderId="0" xfId="2" applyFont="1" applyAlignment="1">
      <alignment horizontal="center" wrapText="1"/>
    </xf>
    <xf numFmtId="9" fontId="0" fillId="0" borderId="0" xfId="2" applyFont="1" applyBorder="1" applyAlignment="1">
      <alignment horizontal="center" wrapText="1"/>
    </xf>
    <xf numFmtId="1" fontId="0" fillId="0" borderId="0" xfId="2" applyNumberFormat="1" applyFont="1" applyBorder="1" applyAlignment="1">
      <alignment horizontal="center" wrapText="1"/>
    </xf>
    <xf numFmtId="9" fontId="0" fillId="0" borderId="4" xfId="2" applyFont="1" applyBorder="1" applyAlignment="1">
      <alignment horizontal="center" wrapText="1"/>
    </xf>
    <xf numFmtId="164" fontId="24" fillId="8" borderId="0" xfId="1" applyNumberFormat="1" applyFont="1" applyFill="1" applyBorder="1" applyProtection="1">
      <protection locked="0"/>
    </xf>
    <xf numFmtId="164" fontId="25" fillId="8" borderId="0" xfId="1" applyNumberFormat="1" applyFont="1" applyFill="1" applyBorder="1" applyProtection="1">
      <protection locked="0"/>
    </xf>
    <xf numFmtId="164" fontId="26" fillId="8" borderId="0" xfId="1" applyNumberFormat="1" applyFont="1" applyFill="1" applyBorder="1" applyProtection="1">
      <protection locked="0"/>
    </xf>
    <xf numFmtId="0" fontId="0" fillId="0" borderId="6" xfId="0" applyBorder="1"/>
    <xf numFmtId="0" fontId="0" fillId="0" borderId="15" xfId="0" applyBorder="1"/>
    <xf numFmtId="0" fontId="0" fillId="0" borderId="8" xfId="0" applyBorder="1"/>
    <xf numFmtId="167" fontId="0" fillId="0" borderId="5" xfId="0" applyNumberFormat="1" applyBorder="1" applyAlignment="1">
      <alignment horizontal="center"/>
    </xf>
    <xf numFmtId="167" fontId="0" fillId="0" borderId="0" xfId="0" applyNumberFormat="1"/>
    <xf numFmtId="167" fontId="0" fillId="0" borderId="1" xfId="0" applyNumberFormat="1" applyBorder="1" applyAlignment="1">
      <alignment horizontal="center"/>
    </xf>
    <xf numFmtId="167" fontId="0" fillId="0" borderId="0" xfId="0" applyNumberFormat="1" applyAlignment="1">
      <alignment horizontal="center"/>
    </xf>
    <xf numFmtId="167" fontId="0" fillId="0" borderId="4" xfId="0" applyNumberFormat="1" applyBorder="1" applyAlignment="1">
      <alignment horizontal="center"/>
    </xf>
    <xf numFmtId="164" fontId="6" fillId="0" borderId="5" xfId="1" applyNumberFormat="1" applyFont="1" applyBorder="1" applyAlignment="1">
      <alignment horizontal="center"/>
    </xf>
    <xf numFmtId="164" fontId="6" fillId="0" borderId="5" xfId="1" applyNumberFormat="1" applyFont="1" applyFill="1" applyBorder="1"/>
    <xf numFmtId="0" fontId="0" fillId="0" borderId="4" xfId="0" applyBorder="1" applyAlignment="1">
      <alignment horizontal="center"/>
    </xf>
    <xf numFmtId="0" fontId="7" fillId="0" borderId="5" xfId="0" applyFont="1" applyBorder="1" applyAlignment="1">
      <alignment horizontal="center" wrapText="1"/>
    </xf>
    <xf numFmtId="0" fontId="7" fillId="0" borderId="9" xfId="0" applyFont="1" applyBorder="1" applyAlignment="1">
      <alignment horizontal="center" wrapText="1"/>
    </xf>
    <xf numFmtId="0" fontId="6" fillId="0" borderId="3" xfId="0" applyFont="1" applyBorder="1" applyAlignment="1">
      <alignment wrapText="1"/>
    </xf>
    <xf numFmtId="0" fontId="6" fillId="0" borderId="1" xfId="0" applyFont="1" applyBorder="1" applyAlignment="1">
      <alignment wrapText="1"/>
    </xf>
    <xf numFmtId="0" fontId="0" fillId="0" borderId="1" xfId="0" applyBorder="1" applyAlignment="1">
      <alignment wrapText="1"/>
    </xf>
    <xf numFmtId="0" fontId="0" fillId="0" borderId="6" xfId="0" applyBorder="1" applyAlignment="1">
      <alignment wrapText="1"/>
    </xf>
    <xf numFmtId="0" fontId="6" fillId="0" borderId="2" xfId="0" applyFont="1" applyBorder="1" applyAlignment="1">
      <alignment wrapText="1"/>
    </xf>
    <xf numFmtId="0" fontId="6" fillId="0" borderId="0" xfId="0" applyFont="1" applyAlignment="1">
      <alignment wrapText="1"/>
    </xf>
    <xf numFmtId="0" fontId="0" fillId="0" borderId="0" xfId="0" applyAlignment="1">
      <alignment wrapText="1"/>
    </xf>
    <xf numFmtId="0" fontId="0" fillId="0" borderId="15" xfId="0" applyBorder="1" applyAlignment="1">
      <alignment wrapText="1"/>
    </xf>
    <xf numFmtId="0" fontId="8" fillId="0" borderId="0" xfId="0" applyFont="1"/>
    <xf numFmtId="0" fontId="0" fillId="0" borderId="0" xfId="0"/>
    <xf numFmtId="0" fontId="7" fillId="0" borderId="0" xfId="0" applyFont="1" applyAlignment="1">
      <alignment horizont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22" fillId="0" borderId="0" xfId="3" applyAlignment="1">
      <alignment horizontal="left" wrapText="1"/>
    </xf>
    <xf numFmtId="0" fontId="0" fillId="0" borderId="0" xfId="0" applyAlignment="1">
      <alignment horizontal="left" wrapText="1"/>
    </xf>
    <xf numFmtId="0" fontId="1" fillId="0" borderId="0" xfId="0" applyFont="1" applyAlignment="1">
      <alignment horizontal="left" wrapText="1"/>
    </xf>
  </cellXfs>
  <cellStyles count="4">
    <cellStyle name="Currency" xfId="1" builtinId="4"/>
    <cellStyle name="Hyperlink" xfId="3" builtinId="8"/>
    <cellStyle name="Normal" xfId="0" builtinId="0"/>
    <cellStyle name="Percent" xfId="2" builtinId="5"/>
  </cellStyles>
  <dxfs count="15">
    <dxf>
      <numFmt numFmtId="165" formatCode="&quot;$&quot;#,##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numFmt numFmtId="1" formatCode="0"/>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91533</xdr:colOff>
      <xdr:row>0</xdr:row>
      <xdr:rowOff>0</xdr:rowOff>
    </xdr:from>
    <xdr:to>
      <xdr:col>1</xdr:col>
      <xdr:colOff>1600200</xdr:colOff>
      <xdr:row>0</xdr:row>
      <xdr:rowOff>710982</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67758" y="0"/>
          <a:ext cx="1508667" cy="7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FOREIGN_PERDIEM" displayName="FOREIGN_PERDIEM" ref="O1:T1127" totalsRowShown="0" headerRowDxfId="14" dataDxfId="13">
  <autoFilter ref="O1:T1127" xr:uid="{00000000-0009-0000-0100-000005000000}"/>
  <sortState xmlns:xlrd2="http://schemas.microsoft.com/office/spreadsheetml/2017/richdata2" ref="O2:T1127">
    <sortCondition ref="O1:O1127"/>
  </sortState>
  <tableColumns count="6">
    <tableColumn id="1" xr3:uid="{00000000-0010-0000-0000-000001000000}" name="Location Code" dataDxfId="12"/>
    <tableColumn id="2" xr3:uid="{00000000-0010-0000-0000-000002000000}" name="Destination" dataDxfId="11"/>
    <tableColumn id="3" xr3:uid="{00000000-0010-0000-0000-000003000000}" name="Location Name" dataDxfId="10"/>
    <tableColumn id="4" xr3:uid="{00000000-0010-0000-0000-000004000000}" name="Lodging" dataDxfId="9"/>
    <tableColumn id="5" xr3:uid="{00000000-0010-0000-0000-000005000000}" name="Meals &amp; Incidentals " dataDxfId="8"/>
    <tableColumn id="6" xr3:uid="{00000000-0010-0000-0000-000006000000}" name="Per Diem" dataDxfId="7"/>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OMESTIC_FLIGHTS" displayName="DOMESTIC_FLIGHTS" ref="V1:Z423" totalsRowShown="0" headerRowDxfId="6" dataDxfId="5">
  <autoFilter ref="V1:Z423" xr:uid="{00000000-0009-0000-0100-000002000000}"/>
  <tableColumns count="5">
    <tableColumn id="1" xr3:uid="{00000000-0010-0000-0100-000001000000}" name="Airport Code" dataDxfId="4"/>
    <tableColumn id="2" xr3:uid="{00000000-0010-0000-0100-000002000000}" name="Airport Name" dataDxfId="3"/>
    <tableColumn id="3" xr3:uid="{00000000-0010-0000-0100-000003000000}" name="City Name" dataDxfId="2"/>
    <tableColumn id="4" xr3:uid="{00000000-0010-0000-0100-000004000000}" name="State Name" dataDxfId="1"/>
    <tableColumn id="5" xr3:uid="{00000000-0010-0000-0100-000005000000}" name="Average Fare ($)"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transtats.bts.gov/AverageFare/" TargetMode="External"/><Relationship Id="rId7" Type="http://schemas.openxmlformats.org/officeDocument/2006/relationships/table" Target="../tables/table2.xml"/><Relationship Id="rId2" Type="http://schemas.openxmlformats.org/officeDocument/2006/relationships/hyperlink" Target="https://aoprals.state.gov/content.asp?content_id=184&amp;menu_id=78" TargetMode="External"/><Relationship Id="rId1" Type="http://schemas.openxmlformats.org/officeDocument/2006/relationships/hyperlink" Target="https://www.us-passport-service-guide.com/international-airfare.html" TargetMode="External"/><Relationship Id="rId6" Type="http://schemas.openxmlformats.org/officeDocument/2006/relationships/table" Target="../tables/table1.xml"/><Relationship Id="rId5" Type="http://schemas.openxmlformats.org/officeDocument/2006/relationships/vmlDrawing" Target="../drawings/vmlDrawing2.v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8"/>
  <sheetViews>
    <sheetView tabSelected="1" zoomScaleNormal="100" workbookViewId="0">
      <selection activeCell="I14" sqref="I14"/>
    </sheetView>
  </sheetViews>
  <sheetFormatPr defaultRowHeight="12.75" outlineLevelRow="1" x14ac:dyDescent="0.2"/>
  <cols>
    <col min="1" max="1" width="4.140625" style="66" customWidth="1"/>
    <col min="2" max="2" width="25.28515625" customWidth="1"/>
    <col min="3" max="3" width="11.140625" style="42" customWidth="1"/>
    <col min="4" max="5" width="7.85546875" style="42" customWidth="1"/>
    <col min="6" max="8" width="7.85546875" style="15" customWidth="1"/>
    <col min="9" max="10" width="9.140625" style="15" bestFit="1" customWidth="1"/>
    <col min="11" max="11" width="7.85546875" style="15" customWidth="1"/>
    <col min="12" max="13" width="9.140625" style="15" bestFit="1" customWidth="1"/>
    <col min="14" max="15" width="10.140625" style="15" customWidth="1"/>
    <col min="16" max="18" width="10.140625" customWidth="1"/>
    <col min="19" max="19" width="9.85546875" customWidth="1"/>
    <col min="20" max="20" width="2.28515625" customWidth="1"/>
    <col min="21" max="26" width="8.140625" customWidth="1"/>
  </cols>
  <sheetData>
    <row r="1" spans="1:26" ht="60" customHeight="1" x14ac:dyDescent="0.2">
      <c r="F1" s="42"/>
      <c r="G1" s="42"/>
      <c r="H1" s="42"/>
      <c r="I1" s="42"/>
      <c r="J1" s="42"/>
      <c r="K1" s="42"/>
      <c r="N1" s="42" t="s">
        <v>85</v>
      </c>
      <c r="O1" s="42" t="s">
        <v>85</v>
      </c>
      <c r="P1" s="42" t="s">
        <v>85</v>
      </c>
      <c r="Q1" s="42" t="s">
        <v>85</v>
      </c>
      <c r="R1" s="42" t="s">
        <v>85</v>
      </c>
      <c r="S1" s="42" t="s">
        <v>86</v>
      </c>
      <c r="U1" s="47" t="s">
        <v>2539</v>
      </c>
    </row>
    <row r="2" spans="1:26" x14ac:dyDescent="0.2">
      <c r="A2" s="67" t="s">
        <v>21</v>
      </c>
      <c r="B2" s="1"/>
      <c r="F2" s="42"/>
      <c r="G2" s="42"/>
      <c r="H2" s="42"/>
      <c r="I2" s="42"/>
      <c r="J2" s="42"/>
      <c r="K2" s="42"/>
      <c r="L2" s="42"/>
      <c r="N2" s="15">
        <v>0</v>
      </c>
      <c r="O2" s="15">
        <v>0</v>
      </c>
      <c r="P2" s="15">
        <v>0</v>
      </c>
      <c r="Q2" s="15">
        <v>0</v>
      </c>
      <c r="R2" s="15">
        <v>0</v>
      </c>
      <c r="S2" s="42">
        <f>ROUND((N2+O2+P2+Q2+R2)/12, 2)</f>
        <v>0</v>
      </c>
      <c r="U2" s="150" t="s">
        <v>51</v>
      </c>
      <c r="V2" s="150"/>
      <c r="W2" s="150"/>
      <c r="X2" s="150"/>
      <c r="Y2" s="150"/>
      <c r="Z2" s="150"/>
    </row>
    <row r="3" spans="1:26" ht="39.75" customHeight="1" x14ac:dyDescent="0.2">
      <c r="A3" s="68"/>
      <c r="B3" s="13"/>
      <c r="C3" s="132" t="s">
        <v>46</v>
      </c>
      <c r="D3" s="117" t="s">
        <v>66</v>
      </c>
      <c r="E3" s="117" t="s">
        <v>67</v>
      </c>
      <c r="F3" s="117" t="s">
        <v>68</v>
      </c>
      <c r="G3" s="117" t="s">
        <v>77</v>
      </c>
      <c r="H3" s="117" t="s">
        <v>78</v>
      </c>
      <c r="I3" s="117" t="s">
        <v>69</v>
      </c>
      <c r="J3" s="117" t="s">
        <v>70</v>
      </c>
      <c r="K3" s="117" t="s">
        <v>71</v>
      </c>
      <c r="L3" s="117" t="s">
        <v>75</v>
      </c>
      <c r="M3" s="117" t="s">
        <v>76</v>
      </c>
      <c r="N3" s="48" t="s">
        <v>63</v>
      </c>
      <c r="O3" s="49" t="s">
        <v>64</v>
      </c>
      <c r="P3" s="49" t="s">
        <v>65</v>
      </c>
      <c r="Q3" s="49" t="s">
        <v>73</v>
      </c>
      <c r="R3" s="53" t="s">
        <v>74</v>
      </c>
      <c r="S3" s="50" t="s">
        <v>17</v>
      </c>
      <c r="U3" s="18" t="s">
        <v>11</v>
      </c>
      <c r="V3" s="18" t="s">
        <v>15</v>
      </c>
      <c r="W3" s="18" t="s">
        <v>16</v>
      </c>
      <c r="X3" s="18" t="s">
        <v>27</v>
      </c>
      <c r="Y3" s="18" t="s">
        <v>28</v>
      </c>
      <c r="Z3" s="18" t="s">
        <v>52</v>
      </c>
    </row>
    <row r="4" spans="1:26" x14ac:dyDescent="0.2">
      <c r="A4" s="69">
        <v>0</v>
      </c>
      <c r="B4" t="s">
        <v>14</v>
      </c>
      <c r="C4" s="42">
        <v>9</v>
      </c>
      <c r="D4" s="118">
        <v>0</v>
      </c>
      <c r="E4" s="118">
        <v>0</v>
      </c>
      <c r="F4" s="118">
        <v>0</v>
      </c>
      <c r="G4" s="118">
        <v>0</v>
      </c>
      <c r="H4" s="118">
        <v>0</v>
      </c>
      <c r="I4" s="46">
        <v>0</v>
      </c>
      <c r="J4" s="46">
        <f>IF($S$2&gt;1, I4*1.03, 0)</f>
        <v>0</v>
      </c>
      <c r="K4" s="46">
        <f>IF($S$2&gt;2, J4*1.03, 0)</f>
        <v>0</v>
      </c>
      <c r="L4" s="46">
        <f>IF($S$2&gt;3, K4*1.03, 0)</f>
        <v>0</v>
      </c>
      <c r="M4" s="46">
        <f>IF($S$2&gt;4, L4*1.03, 0)</f>
        <v>0</v>
      </c>
      <c r="N4" s="22">
        <f>A4*(I4/C4)*D4</f>
        <v>0</v>
      </c>
      <c r="O4" s="23">
        <f>(A4*(J4/C4)*E4)</f>
        <v>0</v>
      </c>
      <c r="P4" s="23">
        <f>(A4*(K4/C4)*F4)</f>
        <v>0</v>
      </c>
      <c r="Q4" s="23">
        <f>(A4*(L4/C4)*G4)</f>
        <v>0</v>
      </c>
      <c r="R4" s="23">
        <f>(A4*(M4/C4)*H4)</f>
        <v>0</v>
      </c>
      <c r="S4" s="24">
        <f>SUM(N4:R4)</f>
        <v>0</v>
      </c>
      <c r="T4" s="2"/>
      <c r="U4" s="17">
        <f t="shared" ref="U4:Y10" si="0">N4*$C$29</f>
        <v>0</v>
      </c>
      <c r="V4" s="17">
        <f t="shared" si="0"/>
        <v>0</v>
      </c>
      <c r="W4" s="17">
        <f t="shared" si="0"/>
        <v>0</v>
      </c>
      <c r="X4" s="17">
        <f t="shared" si="0"/>
        <v>0</v>
      </c>
      <c r="Y4" s="17">
        <f t="shared" si="0"/>
        <v>0</v>
      </c>
      <c r="Z4" s="16">
        <f>SUM(U4:Y4)</f>
        <v>0</v>
      </c>
    </row>
    <row r="5" spans="1:26" x14ac:dyDescent="0.2">
      <c r="A5" s="69">
        <v>0</v>
      </c>
      <c r="B5" t="s">
        <v>47</v>
      </c>
      <c r="C5" s="42">
        <v>9</v>
      </c>
      <c r="D5" s="118">
        <v>0</v>
      </c>
      <c r="E5" s="118">
        <v>0</v>
      </c>
      <c r="F5" s="118">
        <v>0</v>
      </c>
      <c r="G5" s="118">
        <v>0</v>
      </c>
      <c r="H5" s="118">
        <v>0</v>
      </c>
      <c r="I5" s="46">
        <v>0</v>
      </c>
      <c r="J5" s="46">
        <f t="shared" ref="J5:J10" si="1">IF($S$2&gt;1, I5*1.03, 0)</f>
        <v>0</v>
      </c>
      <c r="K5" s="46">
        <f t="shared" ref="K5:K10" si="2">IF($S$2&gt;2, J5*1.03, 0)</f>
        <v>0</v>
      </c>
      <c r="L5" s="46">
        <f t="shared" ref="L5:L10" si="3">IF($S$2&gt;3, K5*1.03, 0)</f>
        <v>0</v>
      </c>
      <c r="M5" s="46">
        <f t="shared" ref="M5:M10" si="4">IF($S$2&gt;4, L5*1.03, 0)</f>
        <v>0</v>
      </c>
      <c r="N5" s="22">
        <f t="shared" ref="N5:N10" si="5">A5*(I5/C5)*D5</f>
        <v>0</v>
      </c>
      <c r="O5" s="23">
        <f>(A5*(J5/C5)*E5)</f>
        <v>0</v>
      </c>
      <c r="P5" s="23">
        <f t="shared" ref="P5:P9" si="6">(A5*(K5/C5)*F5)</f>
        <v>0</v>
      </c>
      <c r="Q5" s="23">
        <f t="shared" ref="Q5:Q9" si="7">(A5*(L5/C5)*G5)</f>
        <v>0</v>
      </c>
      <c r="R5" s="23">
        <f t="shared" ref="R5:R9" si="8">(A5*(M5/C5)*H5)</f>
        <v>0</v>
      </c>
      <c r="S5" s="25">
        <f t="shared" ref="S5:S7" si="9">SUM(N5:R5)</f>
        <v>0</v>
      </c>
      <c r="T5" s="2"/>
      <c r="U5" s="17">
        <f t="shared" si="0"/>
        <v>0</v>
      </c>
      <c r="V5" s="17">
        <f t="shared" si="0"/>
        <v>0</v>
      </c>
      <c r="W5" s="17">
        <f t="shared" si="0"/>
        <v>0</v>
      </c>
      <c r="X5" s="17">
        <f t="shared" si="0"/>
        <v>0</v>
      </c>
      <c r="Y5" s="17">
        <f t="shared" si="0"/>
        <v>0</v>
      </c>
      <c r="Z5" s="16">
        <f t="shared" ref="Z5:Z9" si="10">SUM(U5:Y5)</f>
        <v>0</v>
      </c>
    </row>
    <row r="6" spans="1:26" x14ac:dyDescent="0.2">
      <c r="A6" s="69">
        <v>0</v>
      </c>
      <c r="B6" t="s">
        <v>47</v>
      </c>
      <c r="C6" s="42">
        <v>9</v>
      </c>
      <c r="D6" s="118">
        <v>0</v>
      </c>
      <c r="E6" s="118">
        <v>0</v>
      </c>
      <c r="F6" s="118">
        <v>0</v>
      </c>
      <c r="G6" s="118">
        <v>0</v>
      </c>
      <c r="H6" s="118">
        <v>0</v>
      </c>
      <c r="I6" s="46">
        <v>0</v>
      </c>
      <c r="J6" s="46">
        <f t="shared" si="1"/>
        <v>0</v>
      </c>
      <c r="K6" s="46">
        <f t="shared" si="2"/>
        <v>0</v>
      </c>
      <c r="L6" s="46">
        <f t="shared" si="3"/>
        <v>0</v>
      </c>
      <c r="M6" s="46">
        <f t="shared" si="4"/>
        <v>0</v>
      </c>
      <c r="N6" s="22">
        <f t="shared" si="5"/>
        <v>0</v>
      </c>
      <c r="O6" s="23">
        <f t="shared" ref="O6:O9" si="11">(A6*(J6/C6)*E6)</f>
        <v>0</v>
      </c>
      <c r="P6" s="23">
        <f t="shared" si="6"/>
        <v>0</v>
      </c>
      <c r="Q6" s="23">
        <f t="shared" si="7"/>
        <v>0</v>
      </c>
      <c r="R6" s="23">
        <f t="shared" si="8"/>
        <v>0</v>
      </c>
      <c r="S6" s="25">
        <f t="shared" si="9"/>
        <v>0</v>
      </c>
      <c r="T6" s="2"/>
      <c r="U6" s="17">
        <f t="shared" si="0"/>
        <v>0</v>
      </c>
      <c r="V6" s="17">
        <f t="shared" si="0"/>
        <v>0</v>
      </c>
      <c r="W6" s="17">
        <f t="shared" si="0"/>
        <v>0</v>
      </c>
      <c r="X6" s="17">
        <f t="shared" si="0"/>
        <v>0</v>
      </c>
      <c r="Y6" s="17">
        <f t="shared" si="0"/>
        <v>0</v>
      </c>
      <c r="Z6" s="16">
        <f t="shared" si="10"/>
        <v>0</v>
      </c>
    </row>
    <row r="7" spans="1:26" x14ac:dyDescent="0.2">
      <c r="A7" s="69">
        <v>0</v>
      </c>
      <c r="B7" t="s">
        <v>47</v>
      </c>
      <c r="C7" s="42">
        <v>9</v>
      </c>
      <c r="D7" s="118">
        <v>0</v>
      </c>
      <c r="E7" s="118">
        <v>0</v>
      </c>
      <c r="F7" s="118">
        <v>0</v>
      </c>
      <c r="G7" s="118">
        <v>0</v>
      </c>
      <c r="H7" s="118">
        <v>0</v>
      </c>
      <c r="I7" s="46">
        <v>0</v>
      </c>
      <c r="J7" s="46">
        <f t="shared" si="1"/>
        <v>0</v>
      </c>
      <c r="K7" s="46">
        <f t="shared" si="2"/>
        <v>0</v>
      </c>
      <c r="L7" s="46">
        <f t="shared" si="3"/>
        <v>0</v>
      </c>
      <c r="M7" s="46">
        <f t="shared" si="4"/>
        <v>0</v>
      </c>
      <c r="N7" s="22">
        <f t="shared" si="5"/>
        <v>0</v>
      </c>
      <c r="O7" s="23">
        <f t="shared" si="11"/>
        <v>0</v>
      </c>
      <c r="P7" s="23">
        <f t="shared" si="6"/>
        <v>0</v>
      </c>
      <c r="Q7" s="23">
        <f t="shared" si="7"/>
        <v>0</v>
      </c>
      <c r="R7" s="23">
        <f t="shared" si="8"/>
        <v>0</v>
      </c>
      <c r="S7" s="25">
        <f t="shared" si="9"/>
        <v>0</v>
      </c>
      <c r="T7" s="2"/>
      <c r="U7" s="17">
        <f t="shared" si="0"/>
        <v>0</v>
      </c>
      <c r="V7" s="17">
        <f t="shared" si="0"/>
        <v>0</v>
      </c>
      <c r="W7" s="17">
        <f t="shared" si="0"/>
        <v>0</v>
      </c>
      <c r="X7" s="17">
        <f t="shared" si="0"/>
        <v>0</v>
      </c>
      <c r="Y7" s="17">
        <f t="shared" si="0"/>
        <v>0</v>
      </c>
      <c r="Z7" s="16">
        <f t="shared" si="10"/>
        <v>0</v>
      </c>
    </row>
    <row r="8" spans="1:26" x14ac:dyDescent="0.2">
      <c r="A8" s="69">
        <v>0</v>
      </c>
      <c r="B8" t="s">
        <v>47</v>
      </c>
      <c r="C8" s="42">
        <v>9</v>
      </c>
      <c r="D8" s="118">
        <v>0</v>
      </c>
      <c r="E8" s="118">
        <v>0</v>
      </c>
      <c r="F8" s="118">
        <v>0</v>
      </c>
      <c r="G8" s="118">
        <v>0</v>
      </c>
      <c r="H8" s="118">
        <v>0</v>
      </c>
      <c r="I8" s="46">
        <v>0</v>
      </c>
      <c r="J8" s="46">
        <f t="shared" si="1"/>
        <v>0</v>
      </c>
      <c r="K8" s="46">
        <f t="shared" si="2"/>
        <v>0</v>
      </c>
      <c r="L8" s="46">
        <f t="shared" si="3"/>
        <v>0</v>
      </c>
      <c r="M8" s="46">
        <f t="shared" si="4"/>
        <v>0</v>
      </c>
      <c r="N8" s="22">
        <f t="shared" si="5"/>
        <v>0</v>
      </c>
      <c r="O8" s="23">
        <f t="shared" si="11"/>
        <v>0</v>
      </c>
      <c r="P8" s="23">
        <f t="shared" si="6"/>
        <v>0</v>
      </c>
      <c r="Q8" s="23">
        <f t="shared" si="7"/>
        <v>0</v>
      </c>
      <c r="R8" s="23">
        <f t="shared" si="8"/>
        <v>0</v>
      </c>
      <c r="S8" s="25">
        <f>SUM(N8:R8)</f>
        <v>0</v>
      </c>
      <c r="T8" s="2"/>
      <c r="U8" s="17">
        <f t="shared" si="0"/>
        <v>0</v>
      </c>
      <c r="V8" s="17">
        <f t="shared" si="0"/>
        <v>0</v>
      </c>
      <c r="W8" s="17">
        <f t="shared" si="0"/>
        <v>0</v>
      </c>
      <c r="X8" s="17">
        <f t="shared" si="0"/>
        <v>0</v>
      </c>
      <c r="Y8" s="17">
        <f t="shared" si="0"/>
        <v>0</v>
      </c>
      <c r="Z8" s="16">
        <f t="shared" si="10"/>
        <v>0</v>
      </c>
    </row>
    <row r="9" spans="1:26" x14ac:dyDescent="0.2">
      <c r="A9" s="69">
        <v>0</v>
      </c>
      <c r="B9" t="s">
        <v>93</v>
      </c>
      <c r="C9" s="42">
        <v>9</v>
      </c>
      <c r="D9" s="118">
        <v>0</v>
      </c>
      <c r="E9" s="118">
        <v>0</v>
      </c>
      <c r="F9" s="118">
        <v>0</v>
      </c>
      <c r="G9" s="118">
        <v>0</v>
      </c>
      <c r="H9" s="118">
        <v>0</v>
      </c>
      <c r="I9" s="46">
        <v>0</v>
      </c>
      <c r="J9" s="46">
        <f t="shared" si="1"/>
        <v>0</v>
      </c>
      <c r="K9" s="46">
        <f t="shared" si="2"/>
        <v>0</v>
      </c>
      <c r="L9" s="46">
        <f t="shared" si="3"/>
        <v>0</v>
      </c>
      <c r="M9" s="46">
        <f t="shared" si="4"/>
        <v>0</v>
      </c>
      <c r="N9" s="22">
        <f t="shared" si="5"/>
        <v>0</v>
      </c>
      <c r="O9" s="23">
        <f t="shared" si="11"/>
        <v>0</v>
      </c>
      <c r="P9" s="23">
        <f t="shared" si="6"/>
        <v>0</v>
      </c>
      <c r="Q9" s="23">
        <f t="shared" si="7"/>
        <v>0</v>
      </c>
      <c r="R9" s="23">
        <f t="shared" si="8"/>
        <v>0</v>
      </c>
      <c r="S9" s="25">
        <f>SUM(N9:R9)</f>
        <v>0</v>
      </c>
      <c r="T9" s="2"/>
      <c r="U9" s="17">
        <f t="shared" si="0"/>
        <v>0</v>
      </c>
      <c r="V9" s="17">
        <f t="shared" si="0"/>
        <v>0</v>
      </c>
      <c r="W9" s="17">
        <f t="shared" si="0"/>
        <v>0</v>
      </c>
      <c r="X9" s="17">
        <f t="shared" si="0"/>
        <v>0</v>
      </c>
      <c r="Y9" s="17">
        <f t="shared" si="0"/>
        <v>0</v>
      </c>
      <c r="Z9" s="16">
        <f t="shared" si="10"/>
        <v>0</v>
      </c>
    </row>
    <row r="10" spans="1:26" x14ac:dyDescent="0.2">
      <c r="A10" s="70">
        <v>0</v>
      </c>
      <c r="B10" s="13" t="s">
        <v>93</v>
      </c>
      <c r="C10" s="86">
        <v>9</v>
      </c>
      <c r="D10" s="119">
        <v>0</v>
      </c>
      <c r="E10" s="119">
        <v>0</v>
      </c>
      <c r="F10" s="119">
        <v>0</v>
      </c>
      <c r="G10" s="119">
        <v>0</v>
      </c>
      <c r="H10" s="119">
        <v>0</v>
      </c>
      <c r="I10" s="120">
        <v>0</v>
      </c>
      <c r="J10" s="120">
        <f t="shared" si="1"/>
        <v>0</v>
      </c>
      <c r="K10" s="120">
        <f t="shared" si="2"/>
        <v>0</v>
      </c>
      <c r="L10" s="120">
        <f t="shared" si="3"/>
        <v>0</v>
      </c>
      <c r="M10" s="121">
        <f t="shared" si="4"/>
        <v>0</v>
      </c>
      <c r="N10" s="22">
        <f t="shared" si="5"/>
        <v>0</v>
      </c>
      <c r="O10" s="23">
        <f>(A10*(J10/C10)*E10)</f>
        <v>0</v>
      </c>
      <c r="P10" s="23">
        <f>(A10*(K10/C10)*F10)</f>
        <v>0</v>
      </c>
      <c r="Q10" s="23">
        <f>(A10*(L10/C10)*G10)</f>
        <v>0</v>
      </c>
      <c r="R10" s="23">
        <f>(A10*(M10/C10)*H10)</f>
        <v>0</v>
      </c>
      <c r="S10" s="25">
        <f>SUM(N10:R10)</f>
        <v>0</v>
      </c>
      <c r="T10" s="2"/>
      <c r="U10" s="17">
        <f t="shared" si="0"/>
        <v>0</v>
      </c>
      <c r="V10" s="17">
        <f t="shared" si="0"/>
        <v>0</v>
      </c>
      <c r="W10" s="17">
        <f t="shared" si="0"/>
        <v>0</v>
      </c>
      <c r="X10" s="17">
        <f t="shared" si="0"/>
        <v>0</v>
      </c>
      <c r="Y10" s="17">
        <f t="shared" si="0"/>
        <v>0</v>
      </c>
      <c r="Z10" s="16">
        <f>SUM(U10:Y10)</f>
        <v>0</v>
      </c>
    </row>
    <row r="11" spans="1:26" x14ac:dyDescent="0.2">
      <c r="A11" s="69"/>
      <c r="D11" s="42" t="s">
        <v>8</v>
      </c>
      <c r="F11" s="42"/>
      <c r="G11" s="42"/>
      <c r="H11" s="42"/>
      <c r="I11" s="42"/>
      <c r="J11" s="42"/>
      <c r="K11" s="42"/>
      <c r="L11" s="42"/>
      <c r="M11" s="42"/>
      <c r="N11" s="26">
        <f>SUM(N4:N10)</f>
        <v>0</v>
      </c>
      <c r="O11" s="27">
        <f>SUM(O4:O10)</f>
        <v>0</v>
      </c>
      <c r="P11" s="27">
        <f>SUM(P4:P10)</f>
        <v>0</v>
      </c>
      <c r="Q11" s="27">
        <f>SUM(Q4:Q10)</f>
        <v>0</v>
      </c>
      <c r="R11" s="27">
        <f>SUM(R4:R10)</f>
        <v>0</v>
      </c>
      <c r="S11" s="24">
        <f>SUM(N11:R11)</f>
        <v>0</v>
      </c>
      <c r="T11" s="2"/>
      <c r="U11" s="17"/>
      <c r="V11" s="17"/>
      <c r="W11" s="17"/>
      <c r="X11" s="17"/>
      <c r="Y11" s="17"/>
    </row>
    <row r="12" spans="1:26" x14ac:dyDescent="0.2">
      <c r="A12" s="71" t="s">
        <v>53</v>
      </c>
      <c r="F12" s="42"/>
      <c r="G12" s="42"/>
      <c r="H12" s="42"/>
      <c r="I12" s="42"/>
      <c r="J12" s="42"/>
      <c r="K12" s="42"/>
      <c r="L12" s="42"/>
      <c r="M12" s="122"/>
      <c r="N12" s="22"/>
      <c r="O12" s="23"/>
      <c r="P12" s="23"/>
      <c r="Q12" s="23"/>
      <c r="R12" s="23"/>
      <c r="S12" s="25"/>
      <c r="T12" s="2"/>
      <c r="U12" s="17"/>
      <c r="V12" s="17"/>
      <c r="W12" s="17"/>
      <c r="X12" s="17"/>
      <c r="Y12" s="17"/>
    </row>
    <row r="13" spans="1:26" ht="50.25" customHeight="1" x14ac:dyDescent="0.2">
      <c r="A13" s="68"/>
      <c r="B13" s="14"/>
      <c r="C13" s="86" t="s">
        <v>46</v>
      </c>
      <c r="D13" s="123" t="s">
        <v>80</v>
      </c>
      <c r="E13" s="123" t="s">
        <v>81</v>
      </c>
      <c r="F13" s="123" t="s">
        <v>82</v>
      </c>
      <c r="G13" s="123" t="s">
        <v>83</v>
      </c>
      <c r="H13" s="123" t="s">
        <v>84</v>
      </c>
      <c r="I13" s="123" t="s">
        <v>88</v>
      </c>
      <c r="J13" s="123" t="s">
        <v>89</v>
      </c>
      <c r="K13" s="123" t="s">
        <v>90</v>
      </c>
      <c r="L13" s="123" t="s">
        <v>91</v>
      </c>
      <c r="M13" s="123" t="s">
        <v>92</v>
      </c>
      <c r="N13" s="28"/>
      <c r="O13" s="29"/>
      <c r="P13" s="29"/>
      <c r="Q13" s="29"/>
      <c r="R13" s="30"/>
      <c r="S13" s="31"/>
      <c r="T13" s="2"/>
      <c r="U13" s="17"/>
      <c r="V13" s="17"/>
      <c r="W13" s="17"/>
      <c r="X13" s="17"/>
      <c r="Y13" s="17"/>
    </row>
    <row r="14" spans="1:26" x14ac:dyDescent="0.2">
      <c r="A14" s="69">
        <v>0</v>
      </c>
      <c r="B14" s="8" t="s">
        <v>44</v>
      </c>
      <c r="C14" s="133">
        <v>0.5</v>
      </c>
      <c r="D14" s="124">
        <v>0</v>
      </c>
      <c r="E14" s="124">
        <v>0</v>
      </c>
      <c r="F14" s="124">
        <v>0</v>
      </c>
      <c r="G14" s="124">
        <v>0</v>
      </c>
      <c r="H14" s="124">
        <v>0</v>
      </c>
      <c r="I14" s="46">
        <f>(IF($U$1="BIO", 'Grad rates'!$H$6, IF($U$1="AE", 'Grad rates'!$H$5, IF($U$1="NPRE", 'Grad rates'!$I$13, IF($U$1="IESE", 'Grad rates'!$H$10, 0)))))*1.03</f>
        <v>2960.2200000000003</v>
      </c>
      <c r="J14" s="46">
        <f>I14*1.03</f>
        <v>3049.0266000000001</v>
      </c>
      <c r="K14" s="46">
        <f>J14*1.03</f>
        <v>3140.4973980000004</v>
      </c>
      <c r="L14" s="46">
        <f t="shared" ref="L14:M15" si="12">K14*1.03</f>
        <v>3234.7123199400007</v>
      </c>
      <c r="M14" s="46">
        <f t="shared" si="12"/>
        <v>3331.7536895382009</v>
      </c>
      <c r="N14" s="22">
        <f>IF($C$14=50%, $A$14*I14*D14, IF($C$14=25%, $A$14*(I14*0.5)*D14, IF($C$14=37.5%, $A$14*(I14*0.75)*D14, IF($C$14=33.5%, $A$14*(I14*0.67)*D14, 0))))</f>
        <v>0</v>
      </c>
      <c r="O14" s="23">
        <f>IF($C$14=50%, $A$14*J14*E14, IF($C$14=25%, $A$14*(J14*0.5)*E14, IF($C$14=37.5%, $A$14*(J14*0.75)*E14, IF($C$14=33.5%, $A$14*(J14*0.67)*E14, 0))))</f>
        <v>0</v>
      </c>
      <c r="P14" s="23">
        <f>IF($C$14=50%, $A$14*K14*F14, IF($C$14=25%, $A$14*(K14*0.5)*F14, IF($C$14=37.5%, $A$14*(K14*0.75)*F14, IF($C$14=33.5%, $A$14*(K14*0.67)*F14, 0))))</f>
        <v>0</v>
      </c>
      <c r="Q14" s="23">
        <f t="shared" ref="Q14:R14" si="13">IF($C$14=50%, $A$14*L14*G14, IF($C$14=25%, $A$14*(L14*0.5)*G14, IF($C$14=37.5%, $A$14*(L14*0.75)*G14, IF($C$14=33.5%, $A$14*(L14*0.67)*G14, 0))))</f>
        <v>0</v>
      </c>
      <c r="R14" s="23">
        <f t="shared" si="13"/>
        <v>0</v>
      </c>
      <c r="S14" s="25">
        <f>SUM(N14:R14)</f>
        <v>0</v>
      </c>
      <c r="T14" s="2"/>
      <c r="U14" s="17">
        <f t="shared" ref="U14:Y15" si="14">N14*$C$30</f>
        <v>0</v>
      </c>
      <c r="V14" s="17">
        <f t="shared" si="14"/>
        <v>0</v>
      </c>
      <c r="W14" s="17">
        <f t="shared" si="14"/>
        <v>0</v>
      </c>
      <c r="X14" s="17">
        <f t="shared" si="14"/>
        <v>0</v>
      </c>
      <c r="Y14" s="17">
        <f t="shared" si="14"/>
        <v>0</v>
      </c>
      <c r="Z14" s="17">
        <f>SUM(U14:Y14)</f>
        <v>0</v>
      </c>
    </row>
    <row r="15" spans="1:26" ht="13.5" customHeight="1" x14ac:dyDescent="0.2">
      <c r="A15" s="69">
        <v>0</v>
      </c>
      <c r="B15" s="8" t="s">
        <v>44</v>
      </c>
      <c r="C15" s="134">
        <v>0.5</v>
      </c>
      <c r="D15" s="124">
        <v>0</v>
      </c>
      <c r="E15" s="124">
        <v>0</v>
      </c>
      <c r="F15" s="124">
        <v>0</v>
      </c>
      <c r="G15" s="124">
        <v>0</v>
      </c>
      <c r="H15" s="124">
        <v>0</v>
      </c>
      <c r="I15" s="46">
        <f>IF($U$1="BIO", 'Grad rates'!$H$6, IF($U$1="AE", 'Grad rates'!$H$5, IF($U$1="NPRE", 'Grad rates'!$I$13, IF($U$1="IESE", 'Grad rates'!$H$10, 0))))*1.03</f>
        <v>2960.2200000000003</v>
      </c>
      <c r="J15" s="46">
        <f>I15*1.03</f>
        <v>3049.0266000000001</v>
      </c>
      <c r="K15" s="46">
        <f>J15*1.03</f>
        <v>3140.4973980000004</v>
      </c>
      <c r="L15" s="46">
        <f t="shared" si="12"/>
        <v>3234.7123199400007</v>
      </c>
      <c r="M15" s="125">
        <f>L15*1.03</f>
        <v>3331.7536895382009</v>
      </c>
      <c r="N15" s="22">
        <f>IF($C$15=50%, $A$15*I15*D15, IF($C$15=25%, $A$15*(I15*0.5)*D15, IF($C$15=37.5%, $A$15*(I15*0.75)*D15, IF($C$15=33.5%, $A$15*(I15*0.67)*D15, 0))))</f>
        <v>0</v>
      </c>
      <c r="O15" s="23">
        <f t="shared" ref="O15:R15" si="15">IF($C$15=50%, $A$15*J15*E15, IF($C$15=25%, $A$15*(J15*0.5)*E15, IF($C$15=37.5%, $A$15*(J15*0.75)*E15, IF($C$15=33.5%, $A$15*(J15*0.67)*E15, 0))))</f>
        <v>0</v>
      </c>
      <c r="P15" s="23">
        <f t="shared" si="15"/>
        <v>0</v>
      </c>
      <c r="Q15" s="23">
        <f t="shared" si="15"/>
        <v>0</v>
      </c>
      <c r="R15" s="23">
        <f t="shared" si="15"/>
        <v>0</v>
      </c>
      <c r="S15" s="25">
        <f>SUM(N15:R15)</f>
        <v>0</v>
      </c>
      <c r="T15" s="2"/>
      <c r="U15" s="17">
        <f t="shared" si="14"/>
        <v>0</v>
      </c>
      <c r="V15" s="17">
        <f t="shared" si="14"/>
        <v>0</v>
      </c>
      <c r="W15" s="17">
        <f t="shared" si="14"/>
        <v>0</v>
      </c>
      <c r="X15" s="17">
        <f t="shared" si="14"/>
        <v>0</v>
      </c>
      <c r="Y15" s="17">
        <f t="shared" si="14"/>
        <v>0</v>
      </c>
      <c r="Z15" s="17">
        <f>SUM(U15:Y15)</f>
        <v>0</v>
      </c>
    </row>
    <row r="16" spans="1:26" ht="38.25" x14ac:dyDescent="0.2">
      <c r="A16" s="69">
        <v>0</v>
      </c>
      <c r="B16" s="64" t="s">
        <v>87</v>
      </c>
      <c r="C16" s="135">
        <v>12</v>
      </c>
      <c r="D16" s="124">
        <v>0</v>
      </c>
      <c r="E16" s="124">
        <v>0</v>
      </c>
      <c r="F16" s="124">
        <v>0</v>
      </c>
      <c r="G16" s="124">
        <v>0</v>
      </c>
      <c r="H16" s="124">
        <v>0</v>
      </c>
      <c r="I16" s="46">
        <v>0</v>
      </c>
      <c r="J16" s="46">
        <f>IF($S$2&gt;1, I16*1.03, 0)</f>
        <v>0</v>
      </c>
      <c r="K16" s="46">
        <f>IF($S$2&gt;2, J16*1.03, 0)</f>
        <v>0</v>
      </c>
      <c r="L16" s="46">
        <f>IF($S$2&gt;3, K16*1.03, 0)</f>
        <v>0</v>
      </c>
      <c r="M16" s="46">
        <f>IF($S$2&gt;4, L16*1.03, 0)</f>
        <v>0</v>
      </c>
      <c r="N16" s="22">
        <f>$A$16*(I16/$C$16)*D16</f>
        <v>0</v>
      </c>
      <c r="O16" s="23">
        <f t="shared" ref="O16" si="16">$A$16*(J16/$C$16)*E16</f>
        <v>0</v>
      </c>
      <c r="P16" s="23">
        <f>$A$16*(K16/$C$16)*F16</f>
        <v>0</v>
      </c>
      <c r="Q16" s="23">
        <f>$A$16*(L16/$C$16)*G16</f>
        <v>0</v>
      </c>
      <c r="R16" s="23">
        <f>$A$16*(M16/$C$16)*H16</f>
        <v>0</v>
      </c>
      <c r="S16" s="25">
        <f t="shared" ref="S16:S17" si="17">SUM(N16:R16)</f>
        <v>0</v>
      </c>
      <c r="T16" s="2"/>
      <c r="U16" s="17">
        <f>N16*$C$29</f>
        <v>0</v>
      </c>
      <c r="V16" s="17">
        <f>O16*$C$29</f>
        <v>0</v>
      </c>
      <c r="W16" s="17">
        <f>P16*$C$29</f>
        <v>0</v>
      </c>
      <c r="X16" s="17">
        <f>Q16*$C$29</f>
        <v>0</v>
      </c>
      <c r="Y16" s="17">
        <f>R16*$C$29</f>
        <v>0</v>
      </c>
      <c r="Z16" s="17">
        <f t="shared" ref="Z16" si="18">SUM(U16:Y16)</f>
        <v>0</v>
      </c>
    </row>
    <row r="17" spans="1:26" ht="38.25" x14ac:dyDescent="0.2">
      <c r="A17" s="69">
        <v>0</v>
      </c>
      <c r="B17" s="64" t="s">
        <v>87</v>
      </c>
      <c r="C17" s="135">
        <v>12</v>
      </c>
      <c r="D17" s="124">
        <v>0</v>
      </c>
      <c r="E17" s="124">
        <v>0</v>
      </c>
      <c r="F17" s="124">
        <v>0</v>
      </c>
      <c r="G17" s="124">
        <v>0</v>
      </c>
      <c r="H17" s="124">
        <v>0</v>
      </c>
      <c r="I17" s="46">
        <v>0</v>
      </c>
      <c r="J17" s="46">
        <f>IF($S$2&gt;1, I17*1.03, 0)</f>
        <v>0</v>
      </c>
      <c r="K17" s="46">
        <f>IF($S$2&gt;2, J17*1.03, 0)</f>
        <v>0</v>
      </c>
      <c r="L17" s="46">
        <f>IF($S$2&gt;3, K17*1.03, 0)</f>
        <v>0</v>
      </c>
      <c r="M17" s="46">
        <f>IF($S$2&gt;4, L17*1.03, 0)</f>
        <v>0</v>
      </c>
      <c r="N17" s="22">
        <f t="shared" ref="N17:R19" si="19">$A$17*(I17/$C$17)*D17</f>
        <v>0</v>
      </c>
      <c r="O17" s="23">
        <f t="shared" si="19"/>
        <v>0</v>
      </c>
      <c r="P17" s="23">
        <f t="shared" si="19"/>
        <v>0</v>
      </c>
      <c r="Q17" s="23">
        <f t="shared" si="19"/>
        <v>0</v>
      </c>
      <c r="R17" s="23">
        <f t="shared" si="19"/>
        <v>0</v>
      </c>
      <c r="S17" s="25">
        <f t="shared" si="17"/>
        <v>0</v>
      </c>
      <c r="T17" s="2"/>
      <c r="U17" s="17">
        <f>N17*$C$29</f>
        <v>0</v>
      </c>
      <c r="V17" s="17">
        <f t="shared" ref="V17" si="20">O17*$C$29</f>
        <v>0</v>
      </c>
      <c r="W17" s="17">
        <f>P17*$C$29</f>
        <v>0</v>
      </c>
      <c r="X17" s="17">
        <f>Q17*$C$29</f>
        <v>0</v>
      </c>
      <c r="Y17" s="17">
        <f>R17*$C$29</f>
        <v>0</v>
      </c>
      <c r="Z17" s="17">
        <f>SUM(U17:Y17)</f>
        <v>0</v>
      </c>
    </row>
    <row r="18" spans="1:26" x14ac:dyDescent="0.2">
      <c r="A18" s="69">
        <v>0</v>
      </c>
      <c r="B18" s="64" t="s">
        <v>2535</v>
      </c>
      <c r="C18" s="135">
        <v>12</v>
      </c>
      <c r="D18" s="124">
        <v>0</v>
      </c>
      <c r="E18" s="124">
        <v>0</v>
      </c>
      <c r="F18" s="124">
        <v>0</v>
      </c>
      <c r="G18" s="124">
        <v>0</v>
      </c>
      <c r="H18" s="124">
        <v>0</v>
      </c>
      <c r="I18" s="46">
        <v>0</v>
      </c>
      <c r="J18" s="46">
        <f>IF($S$2&gt;1, I18*1.03, 0)</f>
        <v>0</v>
      </c>
      <c r="K18" s="46">
        <f>IF($S$2&gt;2, J18*1.03, 0)</f>
        <v>0</v>
      </c>
      <c r="L18" s="46">
        <f>IF($S$2&gt;3, K18*1.03, 0)</f>
        <v>0</v>
      </c>
      <c r="M18" s="46">
        <f>IF($S$2&gt;4, L18*1.03, 0)</f>
        <v>0</v>
      </c>
      <c r="N18" s="22">
        <f t="shared" si="19"/>
        <v>0</v>
      </c>
      <c r="O18" s="23">
        <f t="shared" si="19"/>
        <v>0</v>
      </c>
      <c r="P18" s="23">
        <f t="shared" si="19"/>
        <v>0</v>
      </c>
      <c r="Q18" s="23">
        <f t="shared" si="19"/>
        <v>0</v>
      </c>
      <c r="R18" s="23">
        <f t="shared" si="19"/>
        <v>0</v>
      </c>
      <c r="S18" s="25">
        <f t="shared" ref="S18" si="21">SUM(N18:R18)</f>
        <v>0</v>
      </c>
      <c r="T18" s="2"/>
      <c r="U18" s="17">
        <f>N18*$C$29</f>
        <v>0</v>
      </c>
      <c r="V18" s="17">
        <f t="shared" ref="V18:V19" si="22">O18*$C$29</f>
        <v>0</v>
      </c>
      <c r="W18" s="17">
        <f t="shared" ref="W18:W19" si="23">P18*$C$29</f>
        <v>0</v>
      </c>
      <c r="X18" s="17">
        <f t="shared" ref="X18:X19" si="24">Q18*$C$29</f>
        <v>0</v>
      </c>
      <c r="Y18" s="17">
        <f t="shared" ref="Y18:Y19" si="25">R18*$C$29</f>
        <v>0</v>
      </c>
      <c r="Z18" s="17">
        <f t="shared" ref="Z18:Z19" si="26">SUM(U18:Y18)</f>
        <v>0</v>
      </c>
    </row>
    <row r="19" spans="1:26" x14ac:dyDescent="0.2">
      <c r="A19" s="69">
        <v>0</v>
      </c>
      <c r="B19" s="64" t="s">
        <v>2536</v>
      </c>
      <c r="C19" s="135">
        <v>12</v>
      </c>
      <c r="D19" s="124">
        <v>0</v>
      </c>
      <c r="E19" s="124">
        <v>0</v>
      </c>
      <c r="F19" s="124">
        <v>0</v>
      </c>
      <c r="G19" s="124">
        <v>0</v>
      </c>
      <c r="H19" s="124">
        <v>0</v>
      </c>
      <c r="I19" s="46">
        <v>0</v>
      </c>
      <c r="J19" s="46">
        <f>IF($S$2&gt;1, I19*1.03, 0)</f>
        <v>0</v>
      </c>
      <c r="K19" s="46">
        <f>IF($S$2&gt;2, J19*1.03, 0)</f>
        <v>0</v>
      </c>
      <c r="L19" s="46">
        <f>IF($S$2&gt;3, K19*1.03, 0)</f>
        <v>0</v>
      </c>
      <c r="M19" s="46">
        <f>IF($S$2&gt;4, L19*1.03, 0)</f>
        <v>0</v>
      </c>
      <c r="N19" s="22">
        <f t="shared" si="19"/>
        <v>0</v>
      </c>
      <c r="O19" s="23">
        <f t="shared" si="19"/>
        <v>0</v>
      </c>
      <c r="P19" s="23">
        <f t="shared" si="19"/>
        <v>0</v>
      </c>
      <c r="Q19" s="23">
        <f t="shared" si="19"/>
        <v>0</v>
      </c>
      <c r="R19" s="23">
        <f t="shared" si="19"/>
        <v>0</v>
      </c>
      <c r="S19" s="25">
        <f t="shared" ref="S19" si="27">SUM(N19:R19)</f>
        <v>0</v>
      </c>
      <c r="T19" s="2"/>
      <c r="U19" s="17">
        <f t="shared" ref="U19" si="28">N19*$C$29</f>
        <v>0</v>
      </c>
      <c r="V19" s="17">
        <f t="shared" si="22"/>
        <v>0</v>
      </c>
      <c r="W19" s="17">
        <f t="shared" si="23"/>
        <v>0</v>
      </c>
      <c r="X19" s="17">
        <f t="shared" si="24"/>
        <v>0</v>
      </c>
      <c r="Y19" s="17">
        <f t="shared" si="25"/>
        <v>0</v>
      </c>
      <c r="Z19" s="17">
        <f t="shared" si="26"/>
        <v>0</v>
      </c>
    </row>
    <row r="20" spans="1:26" x14ac:dyDescent="0.2">
      <c r="A20" s="69">
        <v>0</v>
      </c>
      <c r="B20" s="8" t="s">
        <v>79</v>
      </c>
      <c r="C20" s="134">
        <v>1</v>
      </c>
      <c r="D20" s="124">
        <v>0</v>
      </c>
      <c r="E20" s="124">
        <v>0</v>
      </c>
      <c r="F20" s="124">
        <v>0</v>
      </c>
      <c r="G20" s="124">
        <v>0</v>
      </c>
      <c r="H20" s="124">
        <v>0</v>
      </c>
      <c r="I20" s="46">
        <v>0</v>
      </c>
      <c r="J20" s="46">
        <f>I20*1.03</f>
        <v>0</v>
      </c>
      <c r="K20" s="46">
        <f>J20*1.03</f>
        <v>0</v>
      </c>
      <c r="L20" s="46">
        <f t="shared" ref="L20:L21" si="29">K20*1.03</f>
        <v>0</v>
      </c>
      <c r="M20" s="125">
        <f t="shared" ref="M20:M21" si="30">L20*1.03</f>
        <v>0</v>
      </c>
      <c r="N20" s="22">
        <f>IF(C20=50%, A20*I20*D20, 0)*1.03</f>
        <v>0</v>
      </c>
      <c r="O20" s="23">
        <f>IF(C20=50%, A20*J20*E20, 0)</f>
        <v>0</v>
      </c>
      <c r="P20" s="23">
        <f>IF(C20=50%, A20*K20*F20, 0)</f>
        <v>0</v>
      </c>
      <c r="Q20" s="23">
        <f>IF(C20=50%, A20*L20*G20, 0)</f>
        <v>0</v>
      </c>
      <c r="R20" s="23">
        <f>IF(C20=50%, A20*M20*H20, 0)</f>
        <v>0</v>
      </c>
      <c r="S20" s="25">
        <f>SUM(N20:R20)</f>
        <v>0</v>
      </c>
      <c r="T20" s="2"/>
      <c r="U20" s="17">
        <f t="shared" ref="U20:Y21" si="31">N20*$C$30</f>
        <v>0</v>
      </c>
      <c r="V20" s="17">
        <f t="shared" si="31"/>
        <v>0</v>
      </c>
      <c r="W20" s="17">
        <f t="shared" si="31"/>
        <v>0</v>
      </c>
      <c r="X20" s="17">
        <f t="shared" si="31"/>
        <v>0</v>
      </c>
      <c r="Y20" s="17">
        <f t="shared" si="31"/>
        <v>0</v>
      </c>
      <c r="Z20" s="17">
        <f>SUM(U20:Y20)</f>
        <v>0</v>
      </c>
    </row>
    <row r="21" spans="1:26" x14ac:dyDescent="0.2">
      <c r="A21" s="70">
        <v>0</v>
      </c>
      <c r="B21" s="51" t="s">
        <v>79</v>
      </c>
      <c r="C21" s="136">
        <v>1</v>
      </c>
      <c r="D21" s="126">
        <v>0</v>
      </c>
      <c r="E21" s="126">
        <v>0</v>
      </c>
      <c r="F21" s="126">
        <v>0</v>
      </c>
      <c r="G21" s="126">
        <v>0</v>
      </c>
      <c r="H21" s="126">
        <v>0</v>
      </c>
      <c r="I21" s="120">
        <v>0</v>
      </c>
      <c r="J21" s="120">
        <f>I21*1.03</f>
        <v>0</v>
      </c>
      <c r="K21" s="120">
        <f>J21*1.03</f>
        <v>0</v>
      </c>
      <c r="L21" s="120">
        <f t="shared" si="29"/>
        <v>0</v>
      </c>
      <c r="M21" s="121">
        <f t="shared" si="30"/>
        <v>0</v>
      </c>
      <c r="N21" s="28">
        <f>IF(C21=50%, A21*I21*D21, 0)*1.03</f>
        <v>0</v>
      </c>
      <c r="O21" s="23">
        <f>IF(C21=50%, A21*J21*E21, 0)</f>
        <v>0</v>
      </c>
      <c r="P21" s="23">
        <f>IF(C21=50%, A21*K21*F21, 0)</f>
        <v>0</v>
      </c>
      <c r="Q21" s="23">
        <f>IF(C21=50%, A21*L21*G21, 0)</f>
        <v>0</v>
      </c>
      <c r="R21" s="23">
        <f>IF(C21=50%, A21*M21*H21, 0)</f>
        <v>0</v>
      </c>
      <c r="S21" s="25">
        <f>SUM(N21:R21)</f>
        <v>0</v>
      </c>
      <c r="T21" s="2"/>
      <c r="U21" s="17">
        <f t="shared" si="31"/>
        <v>0</v>
      </c>
      <c r="V21" s="17">
        <f t="shared" si="31"/>
        <v>0</v>
      </c>
      <c r="W21" s="17">
        <f t="shared" si="31"/>
        <v>0</v>
      </c>
      <c r="X21" s="17">
        <f t="shared" si="31"/>
        <v>0</v>
      </c>
      <c r="Y21" s="17">
        <f t="shared" si="31"/>
        <v>0</v>
      </c>
      <c r="Z21" s="17">
        <f>SUM(U21:Y21)</f>
        <v>0</v>
      </c>
    </row>
    <row r="22" spans="1:26" x14ac:dyDescent="0.2">
      <c r="F22" s="42"/>
      <c r="G22" s="42"/>
      <c r="H22" s="42"/>
      <c r="I22" s="42"/>
      <c r="J22" s="42"/>
      <c r="K22" s="42"/>
      <c r="L22" s="42"/>
      <c r="M22" s="42"/>
      <c r="N22" s="26">
        <f>SUM(N14:N21)</f>
        <v>0</v>
      </c>
      <c r="O22" s="27">
        <f>SUM(O14:O21)</f>
        <v>0</v>
      </c>
      <c r="P22" s="27">
        <f>SUM(P14:P21)</f>
        <v>0</v>
      </c>
      <c r="Q22" s="27">
        <f>SUM(Q14:Q21)</f>
        <v>0</v>
      </c>
      <c r="R22" s="27">
        <f>SUM(R14:R21)</f>
        <v>0</v>
      </c>
      <c r="S22" s="24">
        <f>SUM(N22:R22)</f>
        <v>0</v>
      </c>
      <c r="T22" s="2"/>
      <c r="U22" s="17"/>
      <c r="V22" s="17"/>
      <c r="W22" s="17"/>
      <c r="X22" s="17"/>
      <c r="Y22" s="17"/>
      <c r="Z22" s="17"/>
    </row>
    <row r="23" spans="1:26" ht="25.5" x14ac:dyDescent="0.2">
      <c r="C23" s="86" t="s">
        <v>48</v>
      </c>
      <c r="D23" s="86" t="s">
        <v>49</v>
      </c>
      <c r="E23" s="86" t="s">
        <v>50</v>
      </c>
      <c r="F23" s="86"/>
      <c r="G23" s="86"/>
      <c r="H23" s="86"/>
      <c r="I23" s="86"/>
      <c r="J23" s="86"/>
      <c r="K23" s="86"/>
      <c r="L23" s="86"/>
      <c r="M23" s="86"/>
      <c r="N23" s="28"/>
      <c r="O23" s="23"/>
      <c r="P23" s="23"/>
      <c r="Q23" s="23"/>
      <c r="R23" s="23"/>
      <c r="S23" s="25"/>
      <c r="T23" s="2"/>
      <c r="U23" s="17"/>
      <c r="V23" s="17"/>
      <c r="W23" s="17"/>
      <c r="X23" s="17"/>
      <c r="Y23" s="17"/>
      <c r="Z23" s="17"/>
    </row>
    <row r="24" spans="1:26" x14ac:dyDescent="0.2">
      <c r="A24" s="72">
        <v>0</v>
      </c>
      <c r="B24" s="19" t="s">
        <v>18</v>
      </c>
      <c r="C24" s="86">
        <v>0</v>
      </c>
      <c r="D24" s="120">
        <v>0</v>
      </c>
      <c r="E24" s="86">
        <v>0</v>
      </c>
      <c r="F24" s="120"/>
      <c r="G24" s="120"/>
      <c r="H24" s="120"/>
      <c r="I24" s="127"/>
      <c r="J24" s="86"/>
      <c r="K24" s="86"/>
      <c r="L24" s="86"/>
      <c r="M24" s="86"/>
      <c r="N24" s="32">
        <f>A24*C24*D24*E24</f>
        <v>0</v>
      </c>
      <c r="O24" s="33">
        <f>IF($S$2&gt;1, N24*1.03, 0)</f>
        <v>0</v>
      </c>
      <c r="P24" s="33">
        <f>IF($S$2&gt;2, O24*1.03, 0)</f>
        <v>0</v>
      </c>
      <c r="Q24" s="33">
        <f>IF($S$2&gt;3, P24*1.03, 0)</f>
        <v>0</v>
      </c>
      <c r="R24" s="33">
        <f>IF($S$2&gt;4, Q24*1.03, 0)</f>
        <v>0</v>
      </c>
      <c r="S24" s="34">
        <f>SUM(N24:R24)</f>
        <v>0</v>
      </c>
      <c r="T24" s="2"/>
      <c r="U24" s="17">
        <f>N24*$C$32</f>
        <v>0</v>
      </c>
      <c r="V24" s="17">
        <f>O24*$C$32</f>
        <v>0</v>
      </c>
      <c r="W24" s="17">
        <f>P24*$C$32</f>
        <v>0</v>
      </c>
      <c r="X24" s="17">
        <f>Q24*$C$32</f>
        <v>0</v>
      </c>
      <c r="Y24" s="17">
        <f>R24*$C$32</f>
        <v>0</v>
      </c>
      <c r="Z24" s="17">
        <f>SUM(U24:Y24)</f>
        <v>0</v>
      </c>
    </row>
    <row r="25" spans="1:26" x14ac:dyDescent="0.2">
      <c r="B25" s="1"/>
      <c r="F25" s="42"/>
      <c r="G25" s="42"/>
      <c r="H25" s="42"/>
      <c r="I25" s="42"/>
      <c r="J25" s="42"/>
      <c r="K25" s="42"/>
      <c r="L25" s="42"/>
      <c r="M25" s="42"/>
      <c r="N25" s="22"/>
      <c r="O25" s="23"/>
      <c r="P25" s="23"/>
      <c r="Q25" s="23"/>
      <c r="R25" s="23"/>
      <c r="S25" s="24"/>
      <c r="T25" s="2"/>
    </row>
    <row r="26" spans="1:26" x14ac:dyDescent="0.2">
      <c r="A26" s="67" t="s">
        <v>1</v>
      </c>
      <c r="F26" s="42"/>
      <c r="G26" s="42"/>
      <c r="H26" s="42"/>
      <c r="I26" s="42"/>
      <c r="J26" s="42"/>
      <c r="K26" s="42"/>
      <c r="L26" s="42"/>
      <c r="M26" s="42"/>
      <c r="N26" s="22">
        <f>N11+N22+N24</f>
        <v>0</v>
      </c>
      <c r="O26" s="23">
        <f t="shared" ref="O26:R26" si="32">O11+O22+O24</f>
        <v>0</v>
      </c>
      <c r="P26" s="23">
        <f t="shared" si="32"/>
        <v>0</v>
      </c>
      <c r="Q26" s="23">
        <f t="shared" si="32"/>
        <v>0</v>
      </c>
      <c r="R26" s="23">
        <f t="shared" si="32"/>
        <v>0</v>
      </c>
      <c r="S26" s="25">
        <f t="shared" ref="S26" si="33">SUM(N26:R26)</f>
        <v>0</v>
      </c>
      <c r="T26" s="2"/>
    </row>
    <row r="27" spans="1:26" x14ac:dyDescent="0.2">
      <c r="F27" s="42"/>
      <c r="G27" s="42"/>
      <c r="H27" s="42"/>
      <c r="I27" s="42"/>
      <c r="J27" s="42"/>
      <c r="K27" s="42"/>
      <c r="L27" s="42"/>
      <c r="M27" s="42"/>
      <c r="N27" s="22"/>
      <c r="O27" s="23"/>
      <c r="P27" s="23"/>
      <c r="Q27" s="23"/>
      <c r="R27" s="23"/>
      <c r="S27" s="25"/>
      <c r="T27" s="2"/>
      <c r="U27" t="s">
        <v>8</v>
      </c>
    </row>
    <row r="28" spans="1:26" x14ac:dyDescent="0.2">
      <c r="A28" s="67" t="s">
        <v>0</v>
      </c>
      <c r="B28" s="1"/>
      <c r="F28" s="42"/>
      <c r="G28" s="42"/>
      <c r="H28" s="42"/>
      <c r="I28" s="42"/>
      <c r="J28" s="42"/>
      <c r="K28" s="42"/>
      <c r="L28" s="42"/>
      <c r="M28" s="42"/>
      <c r="N28" s="22"/>
      <c r="O28" s="23"/>
      <c r="P28" s="23"/>
      <c r="Q28" s="23"/>
      <c r="R28" s="23"/>
      <c r="S28" s="25"/>
      <c r="T28" s="2"/>
    </row>
    <row r="29" spans="1:26" x14ac:dyDescent="0.2">
      <c r="B29" t="s">
        <v>22</v>
      </c>
      <c r="C29" s="128">
        <v>0.45860000000000001</v>
      </c>
      <c r="F29" s="42"/>
      <c r="G29" s="42"/>
      <c r="H29" s="42"/>
      <c r="I29" s="42"/>
      <c r="J29" s="42"/>
      <c r="K29" s="42"/>
      <c r="L29" s="42"/>
      <c r="M29" s="42"/>
      <c r="N29" s="22">
        <f>SUM((N11+N16+N17+N18)*$C$29)</f>
        <v>0</v>
      </c>
      <c r="O29" s="23">
        <f>SUM((O11+O16+O17+O18)*$C$29)</f>
        <v>0</v>
      </c>
      <c r="P29" s="23">
        <f t="shared" ref="P29:R29" si="34">SUM((P11+P16+P17+P18)*$C$29)</f>
        <v>0</v>
      </c>
      <c r="Q29" s="23">
        <f t="shared" si="34"/>
        <v>0</v>
      </c>
      <c r="R29" s="23">
        <f t="shared" si="34"/>
        <v>0</v>
      </c>
      <c r="S29" s="25">
        <f>SUM(N29:R29)</f>
        <v>0</v>
      </c>
      <c r="T29" s="2"/>
      <c r="U29" s="8" t="s">
        <v>8</v>
      </c>
    </row>
    <row r="30" spans="1:26" x14ac:dyDescent="0.2">
      <c r="B30" t="s">
        <v>25</v>
      </c>
      <c r="C30" s="128">
        <v>0.10349999999999999</v>
      </c>
      <c r="F30" s="42"/>
      <c r="G30" s="42"/>
      <c r="H30" s="42"/>
      <c r="I30" s="42"/>
      <c r="J30" s="42"/>
      <c r="K30" s="42"/>
      <c r="L30" s="42"/>
      <c r="M30" s="42"/>
      <c r="N30" s="22">
        <f>(N14+N15)*$C$30</f>
        <v>0</v>
      </c>
      <c r="O30" s="23">
        <f t="shared" ref="O30:R30" si="35">(O14+O15)*$C$30</f>
        <v>0</v>
      </c>
      <c r="P30" s="23">
        <f t="shared" si="35"/>
        <v>0</v>
      </c>
      <c r="Q30" s="23">
        <f t="shared" si="35"/>
        <v>0</v>
      </c>
      <c r="R30" s="23">
        <f t="shared" si="35"/>
        <v>0</v>
      </c>
      <c r="S30" s="25">
        <f>SUM(N30:R30)</f>
        <v>0</v>
      </c>
      <c r="T30" s="2" t="s">
        <v>8</v>
      </c>
      <c r="U30" t="s">
        <v>8</v>
      </c>
    </row>
    <row r="31" spans="1:26" x14ac:dyDescent="0.2">
      <c r="B31" t="s">
        <v>94</v>
      </c>
      <c r="C31" s="128">
        <v>7.6600000000000001E-2</v>
      </c>
      <c r="F31" s="42"/>
      <c r="G31" s="42"/>
      <c r="H31" s="42"/>
      <c r="I31" s="42"/>
      <c r="J31" s="42"/>
      <c r="K31" s="42"/>
      <c r="L31" s="42"/>
      <c r="M31" s="42"/>
      <c r="N31" s="22">
        <f>(N20+N21)*$C$31</f>
        <v>0</v>
      </c>
      <c r="O31" s="23">
        <f t="shared" ref="O31:R31" si="36">(O20+O21)*$C$31</f>
        <v>0</v>
      </c>
      <c r="P31" s="23">
        <f t="shared" si="36"/>
        <v>0</v>
      </c>
      <c r="Q31" s="23">
        <f t="shared" si="36"/>
        <v>0</v>
      </c>
      <c r="R31" s="23">
        <f t="shared" si="36"/>
        <v>0</v>
      </c>
      <c r="S31" s="25">
        <f>SUM(N31:R31)</f>
        <v>0</v>
      </c>
      <c r="T31" s="2"/>
    </row>
    <row r="32" spans="1:26" x14ac:dyDescent="0.2">
      <c r="B32" t="s">
        <v>18</v>
      </c>
      <c r="C32" s="128">
        <v>1E-4</v>
      </c>
      <c r="F32" s="42"/>
      <c r="G32" s="42"/>
      <c r="H32" s="42"/>
      <c r="I32" s="42"/>
      <c r="J32" s="42"/>
      <c r="K32" s="42"/>
      <c r="L32" s="42"/>
      <c r="M32" s="42"/>
      <c r="N32" s="28">
        <f>SUM(N24*$C$32)</f>
        <v>0</v>
      </c>
      <c r="O32" s="29">
        <f t="shared" ref="O32:R32" si="37">SUM(O24*$C$32)</f>
        <v>0</v>
      </c>
      <c r="P32" s="29">
        <f t="shared" si="37"/>
        <v>0</v>
      </c>
      <c r="Q32" s="29">
        <f t="shared" si="37"/>
        <v>0</v>
      </c>
      <c r="R32" s="29">
        <f t="shared" si="37"/>
        <v>0</v>
      </c>
      <c r="S32" s="25">
        <f>SUM(N32:R32)</f>
        <v>0</v>
      </c>
      <c r="T32" s="2" t="s">
        <v>8</v>
      </c>
    </row>
    <row r="33" spans="1:20" ht="25.5" x14ac:dyDescent="0.2">
      <c r="C33" s="128"/>
      <c r="F33" s="42"/>
      <c r="G33" s="42"/>
      <c r="J33" s="42"/>
      <c r="L33" s="42"/>
      <c r="M33" s="42" t="s">
        <v>12</v>
      </c>
      <c r="N33" s="26">
        <f>SUM(N29:N32)</f>
        <v>0</v>
      </c>
      <c r="O33" s="23">
        <f t="shared" ref="O33:S33" si="38">SUM(O29:O32)</f>
        <v>0</v>
      </c>
      <c r="P33" s="23">
        <f t="shared" si="38"/>
        <v>0</v>
      </c>
      <c r="Q33" s="23">
        <f t="shared" si="38"/>
        <v>0</v>
      </c>
      <c r="R33" s="27">
        <f t="shared" si="38"/>
        <v>0</v>
      </c>
      <c r="S33" s="24">
        <f t="shared" si="38"/>
        <v>0</v>
      </c>
      <c r="T33" s="2"/>
    </row>
    <row r="34" spans="1:20" x14ac:dyDescent="0.2">
      <c r="A34" s="66" t="s">
        <v>8</v>
      </c>
      <c r="C34" s="128"/>
      <c r="F34" s="42"/>
      <c r="G34" s="42"/>
      <c r="H34" s="42"/>
      <c r="I34" s="42"/>
      <c r="J34" s="42"/>
      <c r="K34" s="42"/>
      <c r="L34" s="42"/>
      <c r="M34" s="42"/>
      <c r="N34" s="22"/>
      <c r="O34" s="23"/>
      <c r="P34" s="23"/>
      <c r="Q34" s="23"/>
      <c r="R34" s="23"/>
      <c r="S34" s="25"/>
      <c r="T34" s="2"/>
    </row>
    <row r="35" spans="1:20" x14ac:dyDescent="0.2">
      <c r="A35" s="67" t="s">
        <v>2</v>
      </c>
      <c r="F35" s="42"/>
      <c r="G35" s="42"/>
      <c r="H35" s="42"/>
      <c r="I35" s="42"/>
      <c r="J35" s="42"/>
      <c r="K35" s="42"/>
      <c r="L35" s="42"/>
      <c r="M35" s="42"/>
      <c r="N35" s="26">
        <f>SUM(N26+N33)</f>
        <v>0</v>
      </c>
      <c r="O35" s="27">
        <f>SUM(O26+O33)</f>
        <v>0</v>
      </c>
      <c r="P35" s="27">
        <f>SUM(P26+P33)</f>
        <v>0</v>
      </c>
      <c r="Q35" s="27">
        <f>SUM(Q26+Q33)</f>
        <v>0</v>
      </c>
      <c r="R35" s="27">
        <f>SUM(R26+R33)</f>
        <v>0</v>
      </c>
      <c r="S35" s="24">
        <f>SUM(N35:R35)</f>
        <v>0</v>
      </c>
      <c r="T35" s="2"/>
    </row>
    <row r="36" spans="1:20" x14ac:dyDescent="0.2">
      <c r="B36" s="1"/>
      <c r="F36" s="42"/>
      <c r="G36" s="42"/>
      <c r="H36" s="42"/>
      <c r="I36" s="42"/>
      <c r="J36" s="42"/>
      <c r="K36" s="42"/>
      <c r="L36" s="42"/>
      <c r="M36" s="42"/>
      <c r="N36" s="22"/>
      <c r="O36" s="23"/>
      <c r="P36" s="23"/>
      <c r="Q36" s="23"/>
      <c r="R36" s="23"/>
      <c r="S36" s="25"/>
      <c r="T36" s="2"/>
    </row>
    <row r="37" spans="1:20" x14ac:dyDescent="0.2">
      <c r="A37" s="67" t="s">
        <v>3</v>
      </c>
      <c r="B37" s="1"/>
      <c r="F37" s="42"/>
      <c r="G37" s="42"/>
      <c r="H37" s="42"/>
      <c r="I37" s="42"/>
      <c r="J37" s="42"/>
      <c r="K37" s="42"/>
      <c r="L37" s="42"/>
      <c r="M37" s="42"/>
      <c r="N37" s="22"/>
      <c r="O37" s="23"/>
      <c r="P37" s="23"/>
      <c r="Q37" s="23"/>
      <c r="R37" s="23"/>
      <c r="S37" s="25"/>
      <c r="T37" s="2"/>
    </row>
    <row r="38" spans="1:20" x14ac:dyDescent="0.2">
      <c r="A38" s="67"/>
      <c r="B38" s="8" t="s">
        <v>2534</v>
      </c>
      <c r="F38" s="42"/>
      <c r="G38" s="42"/>
      <c r="H38" s="42"/>
      <c r="I38" s="42"/>
      <c r="J38" s="42"/>
      <c r="K38" s="42"/>
      <c r="L38" s="42"/>
      <c r="M38" s="42"/>
      <c r="N38" s="35">
        <v>0</v>
      </c>
      <c r="O38" s="36">
        <v>0</v>
      </c>
      <c r="P38" s="36">
        <v>0</v>
      </c>
      <c r="Q38" s="36">
        <v>0</v>
      </c>
      <c r="R38" s="36">
        <v>0</v>
      </c>
      <c r="S38" s="37">
        <f t="shared" ref="S38" si="39">SUM(N38:R38)</f>
        <v>0</v>
      </c>
      <c r="T38" s="2"/>
    </row>
    <row r="39" spans="1:20" x14ac:dyDescent="0.2">
      <c r="B39" t="s">
        <v>19</v>
      </c>
      <c r="F39" s="42"/>
      <c r="G39" s="42"/>
      <c r="H39" s="42"/>
      <c r="I39" s="42"/>
      <c r="J39" s="42"/>
      <c r="K39" s="42"/>
      <c r="L39" s="42"/>
      <c r="M39" s="42"/>
      <c r="N39" s="35">
        <v>0</v>
      </c>
      <c r="O39" s="36">
        <v>0</v>
      </c>
      <c r="P39" s="36">
        <v>0</v>
      </c>
      <c r="Q39" s="36">
        <v>0</v>
      </c>
      <c r="R39" s="36">
        <v>0</v>
      </c>
      <c r="S39" s="37">
        <f t="shared" ref="S39:S44" si="40">SUM(N39:R39)</f>
        <v>0</v>
      </c>
      <c r="T39" s="2"/>
    </row>
    <row r="40" spans="1:20" x14ac:dyDescent="0.2">
      <c r="B40" t="s">
        <v>23</v>
      </c>
      <c r="F40" s="42"/>
      <c r="G40" s="42"/>
      <c r="H40" s="42"/>
      <c r="I40" s="42"/>
      <c r="J40" s="42"/>
      <c r="K40" s="42"/>
      <c r="L40" s="42"/>
      <c r="M40" s="42"/>
      <c r="N40" s="22">
        <v>0</v>
      </c>
      <c r="O40" s="23">
        <v>0</v>
      </c>
      <c r="P40" s="23">
        <v>0</v>
      </c>
      <c r="Q40" s="23">
        <v>0</v>
      </c>
      <c r="R40" s="23">
        <v>0</v>
      </c>
      <c r="S40" s="25">
        <f t="shared" si="40"/>
        <v>0</v>
      </c>
      <c r="T40" s="2"/>
    </row>
    <row r="41" spans="1:20" x14ac:dyDescent="0.2">
      <c r="B41" t="s">
        <v>13</v>
      </c>
      <c r="F41" s="42"/>
      <c r="G41" s="42"/>
      <c r="H41" s="42"/>
      <c r="I41" s="42"/>
      <c r="J41" s="42"/>
      <c r="K41" s="42"/>
      <c r="L41" s="42"/>
      <c r="M41" s="42"/>
      <c r="N41" s="22">
        <v>0</v>
      </c>
      <c r="O41" s="23">
        <v>0</v>
      </c>
      <c r="P41" s="23">
        <v>0</v>
      </c>
      <c r="Q41" s="23">
        <v>0</v>
      </c>
      <c r="R41" s="23">
        <v>0</v>
      </c>
      <c r="S41" s="25">
        <f t="shared" si="40"/>
        <v>0</v>
      </c>
      <c r="T41" s="2"/>
    </row>
    <row r="42" spans="1:20" x14ac:dyDescent="0.2">
      <c r="B42" t="s">
        <v>9</v>
      </c>
      <c r="F42" s="42"/>
      <c r="G42" s="42"/>
      <c r="H42" s="42"/>
      <c r="I42" s="42"/>
      <c r="J42" s="42"/>
      <c r="K42" s="42"/>
      <c r="L42" s="42"/>
      <c r="M42" s="42"/>
      <c r="N42" s="22">
        <f>Travel!M3</f>
        <v>0</v>
      </c>
      <c r="O42" s="23">
        <f>Travel!M7</f>
        <v>0</v>
      </c>
      <c r="P42" s="23">
        <f>Travel!M11</f>
        <v>0</v>
      </c>
      <c r="Q42" s="23">
        <f>Travel!M15</f>
        <v>0</v>
      </c>
      <c r="R42" s="23">
        <f>Travel!M19</f>
        <v>0</v>
      </c>
      <c r="S42" s="25">
        <f t="shared" si="40"/>
        <v>0</v>
      </c>
      <c r="T42" s="2"/>
    </row>
    <row r="43" spans="1:20" x14ac:dyDescent="0.2">
      <c r="B43" t="s">
        <v>10</v>
      </c>
      <c r="F43" s="42"/>
      <c r="G43" s="42"/>
      <c r="H43" s="42"/>
      <c r="I43" s="42"/>
      <c r="J43" s="42"/>
      <c r="K43" s="42"/>
      <c r="L43" s="42"/>
      <c r="M43" s="42"/>
      <c r="N43" s="22">
        <f>Travel!M2</f>
        <v>0</v>
      </c>
      <c r="O43" s="23">
        <f>Travel!M6</f>
        <v>0</v>
      </c>
      <c r="P43" s="23">
        <f>Travel!M10</f>
        <v>0</v>
      </c>
      <c r="Q43" s="23">
        <f>Travel!M14</f>
        <v>0</v>
      </c>
      <c r="R43" s="23">
        <f>Travel!M18</f>
        <v>0</v>
      </c>
      <c r="S43" s="25">
        <f t="shared" si="40"/>
        <v>0</v>
      </c>
      <c r="T43" s="2"/>
    </row>
    <row r="44" spans="1:20" x14ac:dyDescent="0.2">
      <c r="B44" t="s">
        <v>4</v>
      </c>
      <c r="F44" s="42"/>
      <c r="G44" s="42"/>
      <c r="H44" s="42"/>
      <c r="I44" s="42"/>
      <c r="J44" s="42"/>
      <c r="K44" s="42"/>
      <c r="L44" s="42"/>
      <c r="M44" s="42"/>
      <c r="N44" s="22">
        <v>0</v>
      </c>
      <c r="O44" s="23">
        <v>0</v>
      </c>
      <c r="P44" s="23">
        <v>0</v>
      </c>
      <c r="Q44" s="23">
        <v>0</v>
      </c>
      <c r="R44" s="23">
        <v>0</v>
      </c>
      <c r="S44" s="25">
        <f t="shared" si="40"/>
        <v>0</v>
      </c>
      <c r="T44" s="2"/>
    </row>
    <row r="45" spans="1:20" x14ac:dyDescent="0.2">
      <c r="A45" s="69">
        <f>COUNTA(Subawards!A2, Subawards!A3, Subawards!A4)</f>
        <v>0</v>
      </c>
      <c r="B45" s="8" t="s">
        <v>54</v>
      </c>
      <c r="F45" s="42"/>
      <c r="G45" s="42"/>
      <c r="H45" s="42"/>
      <c r="I45" s="42"/>
      <c r="J45" s="42"/>
      <c r="K45" s="42"/>
      <c r="L45" s="42"/>
      <c r="M45" s="42"/>
      <c r="N45" s="28">
        <f>Subawards!B7+Subawards!B10+Subawards!B13</f>
        <v>0</v>
      </c>
      <c r="O45" s="29">
        <f>Subawards!C7+Subawards!C10+Subawards!C13</f>
        <v>0</v>
      </c>
      <c r="P45" s="29">
        <f>Subawards!D7+Subawards!D10+Subawards!D13</f>
        <v>0</v>
      </c>
      <c r="Q45" s="29">
        <f>Subawards!E7+Subawards!E10+Subawards!E13</f>
        <v>0</v>
      </c>
      <c r="R45" s="29">
        <f>Subawards!F7+Subawards!F10+Subawards!F13</f>
        <v>0</v>
      </c>
      <c r="S45" s="31">
        <f>SUM(N45:R45)</f>
        <v>0</v>
      </c>
      <c r="T45" s="2"/>
    </row>
    <row r="46" spans="1:20" ht="39" hidden="1" customHeight="1" outlineLevel="1" x14ac:dyDescent="0.2">
      <c r="B46" s="60">
        <f>Subawards!A2</f>
        <v>0</v>
      </c>
      <c r="F46" s="42"/>
      <c r="G46" s="42"/>
      <c r="H46" s="42"/>
      <c r="I46" s="42"/>
      <c r="J46" s="42"/>
      <c r="K46" s="42"/>
      <c r="L46" s="42"/>
      <c r="M46" s="42"/>
      <c r="N46" s="54">
        <f>Subawards!B2</f>
        <v>0</v>
      </c>
      <c r="O46" s="39">
        <f>Subawards!C2</f>
        <v>0</v>
      </c>
      <c r="P46" s="39">
        <f>Subawards!D2</f>
        <v>0</v>
      </c>
      <c r="Q46" s="39">
        <f>Subawards!E2</f>
        <v>0</v>
      </c>
      <c r="R46" s="55">
        <f>Subawards!F2</f>
        <v>0</v>
      </c>
      <c r="S46" s="56">
        <f t="shared" ref="S46:S47" si="41">SUM(N46:R46)</f>
        <v>0</v>
      </c>
      <c r="T46" s="2"/>
    </row>
    <row r="47" spans="1:20" ht="39" hidden="1" customHeight="1" outlineLevel="1" x14ac:dyDescent="0.2">
      <c r="B47" s="61">
        <f>Subawards!A3</f>
        <v>0</v>
      </c>
      <c r="F47" s="42"/>
      <c r="G47" s="42"/>
      <c r="H47" s="42"/>
      <c r="I47" s="42"/>
      <c r="J47" s="42"/>
      <c r="K47" s="42"/>
      <c r="L47" s="42"/>
      <c r="M47" s="42"/>
      <c r="N47" s="38">
        <f>Subawards!B3</f>
        <v>0</v>
      </c>
      <c r="O47" s="39">
        <f>Subawards!C3</f>
        <v>0</v>
      </c>
      <c r="P47" s="39">
        <f>Subawards!D3</f>
        <v>0</v>
      </c>
      <c r="Q47" s="39">
        <f>Subawards!E3</f>
        <v>0</v>
      </c>
      <c r="R47" s="39">
        <f>Subawards!F3</f>
        <v>0</v>
      </c>
      <c r="S47" s="40">
        <f t="shared" si="41"/>
        <v>0</v>
      </c>
      <c r="T47" s="2"/>
    </row>
    <row r="48" spans="1:20" ht="39" hidden="1" customHeight="1" outlineLevel="1" x14ac:dyDescent="0.2">
      <c r="B48" s="62">
        <f>Subawards!A4</f>
        <v>0</v>
      </c>
      <c r="F48" s="42"/>
      <c r="G48" s="42"/>
      <c r="H48" s="42"/>
      <c r="I48" s="42"/>
      <c r="J48" s="42"/>
      <c r="K48" s="42"/>
      <c r="L48" s="42"/>
      <c r="M48" s="42"/>
      <c r="N48" s="57">
        <f>Subawards!B4</f>
        <v>0</v>
      </c>
      <c r="O48" s="58">
        <f>Subawards!C4</f>
        <v>0</v>
      </c>
      <c r="P48" s="58">
        <f>Subawards!D4</f>
        <v>0</v>
      </c>
      <c r="Q48" s="58">
        <f>Subawards!E4</f>
        <v>0</v>
      </c>
      <c r="R48" s="58">
        <f>Subawards!F4</f>
        <v>0</v>
      </c>
      <c r="S48" s="59">
        <f>SUM(N48:R48)</f>
        <v>0</v>
      </c>
      <c r="T48" s="2"/>
    </row>
    <row r="49" spans="1:20" collapsed="1" x14ac:dyDescent="0.2">
      <c r="B49" s="8" t="s">
        <v>2532</v>
      </c>
      <c r="F49" s="42"/>
      <c r="G49" s="42"/>
      <c r="H49" s="42"/>
      <c r="I49" s="42"/>
      <c r="J49" s="42"/>
      <c r="K49" s="42"/>
      <c r="L49" s="42"/>
      <c r="M49" s="42"/>
      <c r="N49" s="35">
        <f>Subawards!B8+Subawards!B11+Subawards!B14</f>
        <v>0</v>
      </c>
      <c r="O49" s="36">
        <f>Subawards!C8+Subawards!C11+Subawards!C14</f>
        <v>0</v>
      </c>
      <c r="P49" s="36">
        <f>Subawards!D8+Subawards!D11+Subawards!D14</f>
        <v>0</v>
      </c>
      <c r="Q49" s="36">
        <f>Subawards!E8+Subawards!E11+Subawards!E14</f>
        <v>0</v>
      </c>
      <c r="R49" s="36">
        <f>Subawards!F8+Subawards!F11+Subawards!F14</f>
        <v>0</v>
      </c>
      <c r="S49" s="37">
        <f>SUM(N49:R49)</f>
        <v>0</v>
      </c>
      <c r="T49" s="2"/>
    </row>
    <row r="50" spans="1:20" x14ac:dyDescent="0.2">
      <c r="B50" s="8" t="s">
        <v>72</v>
      </c>
      <c r="F50" s="42"/>
      <c r="G50" s="42"/>
      <c r="H50" s="42"/>
      <c r="I50" s="42"/>
      <c r="J50" s="42"/>
      <c r="K50" s="42"/>
      <c r="L50" s="42"/>
      <c r="M50" s="42"/>
      <c r="N50" s="22">
        <v>0</v>
      </c>
      <c r="O50" s="23">
        <v>0</v>
      </c>
      <c r="P50" s="23">
        <v>0</v>
      </c>
      <c r="Q50" s="23">
        <v>0</v>
      </c>
      <c r="R50" s="23">
        <v>0</v>
      </c>
      <c r="S50" s="25">
        <f t="shared" ref="S50:S55" si="42">SUM(N50:R50)</f>
        <v>0</v>
      </c>
      <c r="T50" s="2"/>
    </row>
    <row r="51" spans="1:20" x14ac:dyDescent="0.2">
      <c r="B51" s="8" t="s">
        <v>2533</v>
      </c>
      <c r="F51" s="42"/>
      <c r="G51" s="42"/>
      <c r="H51" s="42"/>
      <c r="I51" s="42"/>
      <c r="J51" s="42"/>
      <c r="K51" s="42"/>
      <c r="L51" s="42"/>
      <c r="M51" s="42"/>
      <c r="N51" s="22">
        <v>0</v>
      </c>
      <c r="O51" s="23">
        <v>0</v>
      </c>
      <c r="P51" s="23">
        <v>0</v>
      </c>
      <c r="Q51" s="23">
        <v>0</v>
      </c>
      <c r="R51" s="23">
        <v>0</v>
      </c>
      <c r="S51" s="25">
        <f t="shared" si="42"/>
        <v>0</v>
      </c>
      <c r="T51" s="2"/>
    </row>
    <row r="52" spans="1:20" x14ac:dyDescent="0.2">
      <c r="B52" t="s">
        <v>24</v>
      </c>
      <c r="C52" s="128">
        <v>0.64</v>
      </c>
      <c r="F52" s="42"/>
      <c r="G52" s="42"/>
      <c r="H52" s="42"/>
      <c r="J52" s="128"/>
      <c r="K52" s="128"/>
      <c r="L52" s="128"/>
      <c r="M52" s="128"/>
      <c r="N52" s="35">
        <f>(N14+N15)*$C$52</f>
        <v>0</v>
      </c>
      <c r="O52" s="65">
        <f>(O14+O15)*$C$52</f>
        <v>0</v>
      </c>
      <c r="P52" s="65">
        <f>(P14+P15)*$C$52</f>
        <v>0</v>
      </c>
      <c r="Q52" s="65">
        <f>(Q14+Q15)*$C$52</f>
        <v>0</v>
      </c>
      <c r="R52" s="36">
        <f>(R14+R15)*$C$52</f>
        <v>0</v>
      </c>
      <c r="S52" s="116">
        <f t="shared" si="42"/>
        <v>0</v>
      </c>
      <c r="T52" s="2" t="s">
        <v>8</v>
      </c>
    </row>
    <row r="53" spans="1:20" x14ac:dyDescent="0.2">
      <c r="A53" s="67" t="s">
        <v>5</v>
      </c>
      <c r="F53" s="42"/>
      <c r="G53" s="42"/>
      <c r="H53" s="42"/>
      <c r="I53" s="42"/>
      <c r="J53" s="42"/>
      <c r="K53" s="42"/>
      <c r="L53" s="42"/>
      <c r="M53" s="42"/>
      <c r="N53" s="26">
        <f>N35+N38+N39+N40+N41+N42+N43+N44+N45+N49+N50+N51+N52</f>
        <v>0</v>
      </c>
      <c r="O53" s="23">
        <f t="shared" ref="O53:Q53" si="43">O35+O38+O39+O40+O41+O42+O43+O44+O45+O49+O50+O51+O52</f>
        <v>0</v>
      </c>
      <c r="P53" s="23">
        <f t="shared" si="43"/>
        <v>0</v>
      </c>
      <c r="Q53" s="23">
        <f t="shared" si="43"/>
        <v>0</v>
      </c>
      <c r="R53" s="27">
        <f>R35+R38+R39+R40+R41+R42+R43+R44+R45+R49+R50+R51+R52</f>
        <v>0</v>
      </c>
      <c r="S53" s="25">
        <f t="shared" si="42"/>
        <v>0</v>
      </c>
      <c r="T53" s="2"/>
    </row>
    <row r="54" spans="1:20" x14ac:dyDescent="0.2">
      <c r="A54" s="67" t="s">
        <v>45</v>
      </c>
      <c r="C54" s="42" t="s">
        <v>20</v>
      </c>
      <c r="F54" s="42"/>
      <c r="G54" s="42"/>
      <c r="H54" s="42"/>
      <c r="I54" s="42"/>
      <c r="J54" s="42"/>
      <c r="K54" s="42"/>
      <c r="L54" s="42"/>
      <c r="M54" s="42"/>
      <c r="N54" s="22">
        <f>SUM(N53-N52-N39-N49-N38)</f>
        <v>0</v>
      </c>
      <c r="O54" s="23">
        <f t="shared" ref="O54:R54" si="44">SUM(O53-O52-O39-O49-O38)</f>
        <v>0</v>
      </c>
      <c r="P54" s="23">
        <f t="shared" si="44"/>
        <v>0</v>
      </c>
      <c r="Q54" s="23">
        <f>SUM(Q53-Q52-Q39-Q49-Q38)</f>
        <v>0</v>
      </c>
      <c r="R54" s="23">
        <f t="shared" si="44"/>
        <v>0</v>
      </c>
      <c r="S54" s="25">
        <f t="shared" si="42"/>
        <v>0</v>
      </c>
      <c r="T54" s="2" t="s">
        <v>8</v>
      </c>
    </row>
    <row r="55" spans="1:20" x14ac:dyDescent="0.2">
      <c r="A55" s="66" t="s">
        <v>6</v>
      </c>
      <c r="C55" s="128">
        <v>0.58599999999999997</v>
      </c>
      <c r="E55" s="128"/>
      <c r="F55" s="128"/>
      <c r="G55" s="128"/>
      <c r="H55" s="128"/>
      <c r="I55" s="42"/>
      <c r="J55" s="42"/>
      <c r="K55" s="42"/>
      <c r="L55" s="42"/>
      <c r="M55" s="42"/>
      <c r="N55" s="22">
        <f>SUM(N54*$C$55)</f>
        <v>0</v>
      </c>
      <c r="O55" s="23">
        <f>SUM(O54*$C$55)</f>
        <v>0</v>
      </c>
      <c r="P55" s="23">
        <f>SUM(P54*$C$55)</f>
        <v>0</v>
      </c>
      <c r="Q55" s="23">
        <f>SUM(Q54*$C$55)</f>
        <v>0</v>
      </c>
      <c r="R55" s="23">
        <f>SUM(R54*$C$55)</f>
        <v>0</v>
      </c>
      <c r="S55" s="25">
        <f t="shared" si="42"/>
        <v>0</v>
      </c>
      <c r="T55" s="2"/>
    </row>
    <row r="56" spans="1:20" x14ac:dyDescent="0.2">
      <c r="F56" s="42"/>
      <c r="G56" s="42"/>
      <c r="H56" s="42"/>
      <c r="I56" s="42"/>
      <c r="J56" s="42"/>
      <c r="K56" s="42"/>
      <c r="L56" s="42"/>
      <c r="M56" s="42"/>
      <c r="N56" s="22"/>
      <c r="O56" s="23"/>
      <c r="P56" s="23"/>
      <c r="Q56" s="23"/>
      <c r="R56" s="23"/>
      <c r="S56" s="25"/>
      <c r="T56" s="2"/>
    </row>
    <row r="57" spans="1:20" x14ac:dyDescent="0.2">
      <c r="A57" s="66" t="s">
        <v>7</v>
      </c>
      <c r="F57" s="42"/>
      <c r="G57" s="42"/>
      <c r="H57" s="42"/>
      <c r="I57" s="42"/>
      <c r="J57" s="42"/>
      <c r="K57" s="42"/>
      <c r="L57" s="42"/>
      <c r="M57" s="42"/>
      <c r="N57" s="32">
        <f>SUM(N53+N55)</f>
        <v>0</v>
      </c>
      <c r="O57" s="33">
        <f>SUM(O53+O55)</f>
        <v>0</v>
      </c>
      <c r="P57" s="33">
        <f>SUM(P53+P55)</f>
        <v>0</v>
      </c>
      <c r="Q57" s="33">
        <f>SUM(Q53+Q55)</f>
        <v>0</v>
      </c>
      <c r="R57" s="33">
        <f>SUM(R53+R55)</f>
        <v>0</v>
      </c>
      <c r="S57" s="34">
        <f>SUM(N57:R57)</f>
        <v>0</v>
      </c>
      <c r="T57" s="2"/>
    </row>
    <row r="58" spans="1:20" x14ac:dyDescent="0.2">
      <c r="F58" s="42"/>
      <c r="G58" s="42"/>
      <c r="H58" s="42"/>
      <c r="I58" s="42"/>
      <c r="J58" s="42"/>
      <c r="K58" s="42"/>
      <c r="L58" s="42"/>
      <c r="M58" s="42"/>
      <c r="N58" s="23"/>
      <c r="O58" s="23"/>
      <c r="P58" s="23"/>
      <c r="Q58" s="23"/>
      <c r="R58" s="23"/>
      <c r="S58" s="23"/>
      <c r="T58" s="2"/>
    </row>
    <row r="59" spans="1:20" ht="25.5" x14ac:dyDescent="0.2">
      <c r="C59" s="42" t="s">
        <v>26</v>
      </c>
      <c r="F59" s="42"/>
      <c r="G59" s="42"/>
      <c r="H59" s="42"/>
      <c r="I59" s="42"/>
      <c r="J59" s="42"/>
      <c r="K59" s="129"/>
      <c r="L59" s="129"/>
      <c r="T59" s="2"/>
    </row>
    <row r="60" spans="1:20" x14ac:dyDescent="0.2">
      <c r="F60" s="42"/>
      <c r="G60" s="42"/>
      <c r="H60" s="42"/>
      <c r="I60" s="42"/>
      <c r="J60" s="42"/>
      <c r="K60" s="129"/>
      <c r="L60" s="129"/>
      <c r="T60" s="2"/>
    </row>
    <row r="61" spans="1:20" x14ac:dyDescent="0.2">
      <c r="F61" s="42"/>
      <c r="G61" s="42"/>
      <c r="H61" s="42"/>
      <c r="I61" s="42"/>
      <c r="J61" s="42"/>
      <c r="K61" s="129"/>
      <c r="L61" s="129"/>
      <c r="M61" s="129"/>
      <c r="N61" s="52"/>
      <c r="O61" s="52"/>
      <c r="P61" s="52"/>
      <c r="Q61" s="52"/>
      <c r="R61" s="52"/>
      <c r="S61" s="52"/>
      <c r="T61" s="2"/>
    </row>
    <row r="62" spans="1:20" x14ac:dyDescent="0.2">
      <c r="F62" s="42"/>
      <c r="G62" s="42"/>
      <c r="H62" s="42"/>
      <c r="I62" s="42"/>
      <c r="J62" s="42"/>
      <c r="K62" s="129"/>
      <c r="L62" s="129"/>
      <c r="M62" s="129"/>
      <c r="N62" s="52"/>
      <c r="O62" s="52"/>
      <c r="P62" s="52"/>
      <c r="Q62" s="52"/>
      <c r="R62" s="52"/>
      <c r="S62" s="52"/>
      <c r="T62" s="2"/>
    </row>
    <row r="63" spans="1:20" x14ac:dyDescent="0.2">
      <c r="D63" s="130"/>
      <c r="E63" s="130"/>
      <c r="F63" s="130"/>
      <c r="G63" s="130"/>
      <c r="H63" s="130"/>
      <c r="I63" s="42"/>
      <c r="J63" s="42"/>
      <c r="K63" s="131"/>
      <c r="L63" s="131"/>
      <c r="M63" s="129"/>
      <c r="N63" s="73"/>
      <c r="O63" s="73"/>
      <c r="P63" s="73"/>
      <c r="Q63" s="73"/>
      <c r="R63" s="73"/>
      <c r="S63" s="73"/>
      <c r="T63" s="2"/>
    </row>
    <row r="64" spans="1:20" x14ac:dyDescent="0.2">
      <c r="D64" s="130"/>
      <c r="F64" s="23"/>
      <c r="G64" s="23"/>
      <c r="H64" s="23"/>
      <c r="I64" s="23"/>
      <c r="J64" s="23"/>
      <c r="K64" s="23"/>
      <c r="L64" s="23"/>
      <c r="M64" s="129"/>
      <c r="N64" s="73"/>
      <c r="O64" s="73"/>
      <c r="P64" s="73"/>
      <c r="Q64" s="73"/>
      <c r="R64" s="73"/>
      <c r="S64" s="73"/>
    </row>
    <row r="65" spans="4:16" x14ac:dyDescent="0.2">
      <c r="D65" s="130"/>
      <c r="F65" s="23"/>
      <c r="G65" s="23"/>
      <c r="H65" s="23"/>
      <c r="I65" s="23"/>
      <c r="J65" s="23"/>
      <c r="K65" s="23"/>
      <c r="L65" s="23"/>
      <c r="M65" s="23"/>
      <c r="N65" s="23"/>
      <c r="O65" s="23"/>
      <c r="P65" s="2"/>
    </row>
    <row r="66" spans="4:16" x14ac:dyDescent="0.2">
      <c r="F66" s="23"/>
      <c r="G66" s="23"/>
      <c r="H66" s="23"/>
      <c r="I66" s="23"/>
      <c r="J66" s="23"/>
      <c r="K66" s="23"/>
      <c r="L66" s="23"/>
      <c r="M66" s="23"/>
      <c r="N66" s="23"/>
      <c r="O66" s="23"/>
      <c r="P66" s="2"/>
    </row>
    <row r="67" spans="4:16" x14ac:dyDescent="0.2">
      <c r="F67" s="23"/>
      <c r="G67" s="23"/>
      <c r="H67" s="23"/>
      <c r="I67" s="23"/>
      <c r="J67" s="23"/>
      <c r="K67" s="23"/>
      <c r="L67" s="23"/>
      <c r="M67" s="23"/>
      <c r="N67" s="23"/>
      <c r="O67" s="23"/>
      <c r="P67" s="2"/>
    </row>
    <row r="68" spans="4:16" x14ac:dyDescent="0.2">
      <c r="F68" s="23"/>
      <c r="G68" s="23"/>
      <c r="H68" s="23"/>
      <c r="I68" s="23"/>
      <c r="J68" s="23"/>
      <c r="K68" s="23"/>
      <c r="L68" s="23"/>
      <c r="M68" s="23"/>
      <c r="N68" s="23"/>
      <c r="O68" s="23"/>
      <c r="P68" s="2"/>
    </row>
    <row r="69" spans="4:16" x14ac:dyDescent="0.2">
      <c r="F69" s="23"/>
      <c r="G69" s="23"/>
      <c r="H69" s="23"/>
      <c r="I69" s="23"/>
      <c r="J69" s="23"/>
      <c r="K69" s="23"/>
      <c r="L69" s="23"/>
      <c r="M69" s="23"/>
      <c r="N69" s="23"/>
      <c r="O69" s="23"/>
      <c r="P69" s="2"/>
    </row>
    <row r="70" spans="4:16" x14ac:dyDescent="0.2">
      <c r="F70" s="23"/>
      <c r="G70" s="23"/>
      <c r="H70" s="23"/>
      <c r="I70" s="23"/>
      <c r="J70" s="23"/>
      <c r="K70" s="23"/>
      <c r="L70" s="23"/>
      <c r="M70" s="23"/>
      <c r="N70" s="23"/>
      <c r="O70" s="23"/>
      <c r="P70" s="2"/>
    </row>
    <row r="71" spans="4:16" x14ac:dyDescent="0.2">
      <c r="F71" s="23"/>
      <c r="G71" s="23"/>
      <c r="H71" s="23"/>
      <c r="I71" s="23"/>
      <c r="J71" s="23"/>
      <c r="K71" s="23"/>
      <c r="L71" s="23"/>
      <c r="M71" s="23"/>
      <c r="N71" s="23"/>
      <c r="O71" s="23"/>
      <c r="P71" s="2"/>
    </row>
    <row r="72" spans="4:16" x14ac:dyDescent="0.2">
      <c r="F72" s="23"/>
      <c r="G72" s="23"/>
      <c r="H72" s="23"/>
      <c r="I72" s="23"/>
      <c r="J72" s="23"/>
      <c r="K72" s="23"/>
      <c r="L72" s="23"/>
      <c r="M72" s="23"/>
      <c r="N72" s="23"/>
      <c r="O72" s="23"/>
      <c r="P72" s="2"/>
    </row>
    <row r="73" spans="4:16" x14ac:dyDescent="0.2">
      <c r="F73" s="23"/>
      <c r="G73" s="23"/>
      <c r="H73" s="23"/>
      <c r="I73" s="23"/>
      <c r="J73" s="23"/>
      <c r="K73" s="23"/>
      <c r="L73" s="23"/>
      <c r="M73" s="23"/>
      <c r="N73" s="23"/>
      <c r="O73" s="23"/>
      <c r="P73" s="2"/>
    </row>
    <row r="74" spans="4:16" x14ac:dyDescent="0.2">
      <c r="F74" s="23"/>
      <c r="G74" s="23"/>
      <c r="H74" s="23"/>
      <c r="I74" s="23"/>
      <c r="J74" s="23"/>
      <c r="K74" s="23"/>
      <c r="L74" s="23"/>
      <c r="M74" s="23"/>
      <c r="N74" s="23"/>
      <c r="O74" s="23"/>
      <c r="P74" s="2"/>
    </row>
    <row r="75" spans="4:16" x14ac:dyDescent="0.2">
      <c r="F75" s="23"/>
      <c r="G75" s="23"/>
      <c r="H75" s="23"/>
      <c r="I75" s="23"/>
      <c r="J75" s="23"/>
      <c r="K75" s="23"/>
      <c r="L75" s="23"/>
      <c r="M75" s="23"/>
      <c r="N75" s="23"/>
      <c r="O75" s="23"/>
      <c r="P75" s="2"/>
    </row>
    <row r="76" spans="4:16" x14ac:dyDescent="0.2">
      <c r="F76" s="23"/>
      <c r="G76" s="23"/>
      <c r="H76" s="23"/>
      <c r="I76" s="23"/>
      <c r="J76" s="23"/>
      <c r="K76" s="23"/>
      <c r="L76" s="23"/>
      <c r="M76" s="23"/>
      <c r="N76" s="23"/>
      <c r="O76" s="23"/>
      <c r="P76" s="2"/>
    </row>
    <row r="77" spans="4:16" x14ac:dyDescent="0.2">
      <c r="F77" s="23"/>
      <c r="G77" s="23"/>
      <c r="H77" s="23"/>
      <c r="I77" s="23"/>
      <c r="J77" s="23"/>
      <c r="K77" s="23"/>
      <c r="L77" s="23"/>
      <c r="M77" s="23"/>
      <c r="N77" s="23"/>
      <c r="O77" s="23"/>
      <c r="P77" s="2"/>
    </row>
    <row r="78" spans="4:16" x14ac:dyDescent="0.2">
      <c r="F78" s="23"/>
      <c r="G78" s="23"/>
      <c r="H78" s="23"/>
      <c r="I78" s="23"/>
      <c r="J78" s="23"/>
      <c r="K78" s="23"/>
      <c r="L78" s="23"/>
      <c r="M78" s="23"/>
      <c r="N78" s="23"/>
      <c r="O78" s="23"/>
      <c r="P78" s="2"/>
    </row>
    <row r="79" spans="4:16" x14ac:dyDescent="0.2">
      <c r="F79" s="23"/>
      <c r="G79" s="23"/>
      <c r="H79" s="23"/>
      <c r="I79" s="23"/>
      <c r="J79" s="23"/>
      <c r="K79" s="23"/>
      <c r="L79" s="23"/>
      <c r="M79" s="23"/>
      <c r="N79" s="23"/>
      <c r="O79" s="23"/>
      <c r="P79" s="2"/>
    </row>
    <row r="80" spans="4:16" x14ac:dyDescent="0.2">
      <c r="F80" s="23"/>
      <c r="G80" s="23"/>
      <c r="H80" s="23"/>
      <c r="I80" s="23"/>
      <c r="J80" s="23"/>
      <c r="K80" s="23"/>
      <c r="L80" s="23"/>
      <c r="M80" s="23"/>
      <c r="N80" s="23"/>
      <c r="O80" s="23"/>
      <c r="P80" s="2"/>
    </row>
    <row r="81" spans="6:16" x14ac:dyDescent="0.2">
      <c r="F81" s="23"/>
      <c r="G81" s="23"/>
      <c r="H81" s="23"/>
      <c r="I81" s="23"/>
      <c r="J81" s="23"/>
      <c r="K81" s="23"/>
      <c r="L81" s="23"/>
      <c r="M81" s="23"/>
      <c r="N81" s="23"/>
      <c r="O81" s="23"/>
      <c r="P81" s="2"/>
    </row>
    <row r="82" spans="6:16" x14ac:dyDescent="0.2">
      <c r="F82" s="23"/>
      <c r="G82" s="23"/>
      <c r="H82" s="23"/>
      <c r="I82" s="23"/>
      <c r="J82" s="23"/>
      <c r="K82" s="23"/>
      <c r="L82" s="23"/>
      <c r="M82" s="23"/>
      <c r="N82" s="23"/>
      <c r="O82" s="23"/>
      <c r="P82" s="2"/>
    </row>
    <row r="83" spans="6:16" x14ac:dyDescent="0.2">
      <c r="F83" s="23"/>
      <c r="G83" s="23"/>
      <c r="H83" s="23"/>
      <c r="I83" s="23"/>
      <c r="J83" s="23"/>
      <c r="K83" s="23"/>
      <c r="L83" s="23"/>
      <c r="M83" s="23"/>
      <c r="N83" s="23"/>
      <c r="O83" s="23"/>
      <c r="P83" s="2"/>
    </row>
    <row r="84" spans="6:16" x14ac:dyDescent="0.2">
      <c r="F84" s="23"/>
      <c r="G84" s="23"/>
      <c r="H84" s="23"/>
      <c r="I84" s="23"/>
      <c r="J84" s="23"/>
      <c r="K84" s="23"/>
      <c r="L84" s="23"/>
      <c r="M84" s="23"/>
      <c r="N84" s="23"/>
      <c r="O84" s="23"/>
      <c r="P84" s="2"/>
    </row>
    <row r="85" spans="6:16" x14ac:dyDescent="0.2">
      <c r="F85" s="23"/>
      <c r="G85" s="23"/>
      <c r="H85" s="23"/>
      <c r="I85" s="23"/>
      <c r="J85" s="23"/>
      <c r="K85" s="23"/>
      <c r="L85" s="23"/>
      <c r="M85" s="23"/>
      <c r="N85" s="23"/>
      <c r="O85" s="23"/>
      <c r="P85" s="2"/>
    </row>
    <row r="86" spans="6:16" x14ac:dyDescent="0.2">
      <c r="F86" s="23"/>
      <c r="G86" s="23"/>
      <c r="H86" s="23"/>
      <c r="I86" s="23"/>
      <c r="J86" s="23"/>
      <c r="K86" s="23"/>
      <c r="L86" s="23"/>
      <c r="M86" s="23"/>
      <c r="N86" s="23"/>
      <c r="O86" s="23"/>
      <c r="P86" s="2"/>
    </row>
    <row r="87" spans="6:16" x14ac:dyDescent="0.2">
      <c r="F87" s="23"/>
      <c r="G87" s="23"/>
      <c r="H87" s="23"/>
      <c r="I87" s="23"/>
      <c r="J87" s="23"/>
      <c r="K87" s="23"/>
      <c r="L87" s="23"/>
      <c r="M87" s="23"/>
      <c r="N87" s="23"/>
      <c r="O87" s="23"/>
      <c r="P87" s="2"/>
    </row>
    <row r="88" spans="6:16" x14ac:dyDescent="0.2">
      <c r="F88" s="23"/>
      <c r="G88" s="23"/>
      <c r="H88" s="23"/>
      <c r="I88" s="23"/>
      <c r="J88" s="23"/>
      <c r="K88" s="23"/>
      <c r="L88" s="23"/>
      <c r="M88" s="23"/>
      <c r="N88" s="23"/>
      <c r="O88" s="23"/>
      <c r="P88" s="2"/>
    </row>
  </sheetData>
  <mergeCells count="1">
    <mergeCell ref="U2:Z2"/>
  </mergeCells>
  <phoneticPr fontId="0" type="noConversion"/>
  <pageMargins left="0.75" right="0.75" top="0.25" bottom="0.25" header="0" footer="0"/>
  <pageSetup scale="4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P17" sqref="P17"/>
    </sheetView>
  </sheetViews>
  <sheetFormatPr defaultRowHeight="15" x14ac:dyDescent="0.25"/>
  <cols>
    <col min="1" max="1" width="44.42578125" style="7" bestFit="1" customWidth="1"/>
    <col min="2" max="2" width="4.7109375" bestFit="1" customWidth="1"/>
    <col min="3" max="3" width="8.28515625" hidden="1" customWidth="1"/>
    <col min="4" max="4" width="9.140625" hidden="1" customWidth="1"/>
    <col min="5" max="5" width="8" hidden="1" customWidth="1"/>
    <col min="6" max="6" width="10.5703125" hidden="1" customWidth="1"/>
    <col min="7" max="7" width="11.42578125" bestFit="1" customWidth="1"/>
    <col min="9" max="9" width="10.42578125" bestFit="1" customWidth="1"/>
    <col min="10" max="10" width="10.5703125" bestFit="1" customWidth="1"/>
  </cols>
  <sheetData>
    <row r="1" spans="1:12" ht="50.25" customHeight="1" x14ac:dyDescent="0.25">
      <c r="A1" s="151" t="s">
        <v>2542</v>
      </c>
      <c r="B1" s="151"/>
      <c r="C1" s="151"/>
      <c r="D1" s="151"/>
      <c r="E1" s="151"/>
      <c r="F1" s="152"/>
      <c r="G1" s="163"/>
      <c r="H1" s="163"/>
      <c r="I1" s="163"/>
      <c r="J1" s="163"/>
      <c r="K1" s="9"/>
      <c r="L1" s="10"/>
    </row>
    <row r="2" spans="1:12" ht="12.75" customHeight="1" x14ac:dyDescent="0.25">
      <c r="A2" s="151"/>
      <c r="B2" s="151"/>
      <c r="C2" s="151"/>
      <c r="D2" s="151"/>
      <c r="E2" s="151"/>
      <c r="F2" s="152"/>
      <c r="G2" s="163"/>
      <c r="H2" s="163"/>
      <c r="I2" s="163"/>
      <c r="J2" s="163"/>
      <c r="K2" s="10"/>
      <c r="L2" s="10"/>
    </row>
    <row r="3" spans="1:12" ht="12.75" customHeight="1" x14ac:dyDescent="0.25">
      <c r="A3" s="151"/>
      <c r="B3" s="151"/>
      <c r="C3" s="151"/>
      <c r="D3" s="151"/>
      <c r="E3" s="151"/>
      <c r="F3" s="152"/>
      <c r="G3" s="163"/>
      <c r="H3" s="163"/>
      <c r="I3" s="163"/>
      <c r="J3" s="163"/>
      <c r="K3" s="10"/>
      <c r="L3" s="10"/>
    </row>
    <row r="4" spans="1:12" ht="14.25" x14ac:dyDescent="0.2">
      <c r="A4" s="3" t="s">
        <v>29</v>
      </c>
      <c r="B4" s="4" t="s">
        <v>30</v>
      </c>
      <c r="C4" s="4" t="s">
        <v>31</v>
      </c>
      <c r="D4" s="4" t="s">
        <v>32</v>
      </c>
      <c r="E4" s="4" t="s">
        <v>33</v>
      </c>
      <c r="F4" s="4" t="s">
        <v>34</v>
      </c>
      <c r="G4" s="4" t="s">
        <v>31</v>
      </c>
      <c r="H4" s="4" t="s">
        <v>32</v>
      </c>
      <c r="I4" s="4" t="s">
        <v>33</v>
      </c>
      <c r="J4" s="4" t="s">
        <v>34</v>
      </c>
    </row>
    <row r="5" spans="1:12" x14ac:dyDescent="0.25">
      <c r="A5" s="3" t="s">
        <v>35</v>
      </c>
      <c r="B5" s="5">
        <v>615</v>
      </c>
      <c r="C5" s="11">
        <v>2178</v>
      </c>
      <c r="D5" s="11">
        <v>2204</v>
      </c>
      <c r="E5" s="11">
        <v>2304</v>
      </c>
      <c r="F5" s="11">
        <v>2340</v>
      </c>
      <c r="G5" s="6">
        <v>2844</v>
      </c>
      <c r="H5" s="6">
        <v>2874</v>
      </c>
      <c r="I5" s="6">
        <v>2914</v>
      </c>
      <c r="J5" s="6">
        <v>3052</v>
      </c>
    </row>
    <row r="6" spans="1:12" x14ac:dyDescent="0.25">
      <c r="A6" s="3" t="s">
        <v>2540</v>
      </c>
      <c r="B6" s="5">
        <v>343</v>
      </c>
      <c r="C6" s="11">
        <v>2098</v>
      </c>
      <c r="D6" s="11">
        <v>2161</v>
      </c>
      <c r="E6" s="11">
        <v>2226</v>
      </c>
      <c r="F6" s="11">
        <v>2293</v>
      </c>
      <c r="G6" s="6">
        <v>2822</v>
      </c>
      <c r="H6" s="6">
        <v>2904</v>
      </c>
      <c r="I6" s="6">
        <v>2986</v>
      </c>
      <c r="J6" s="6">
        <v>3074</v>
      </c>
    </row>
    <row r="7" spans="1:12" x14ac:dyDescent="0.25">
      <c r="A7" s="3" t="s">
        <v>36</v>
      </c>
      <c r="B7" s="5">
        <v>251</v>
      </c>
      <c r="C7" s="11">
        <v>2054</v>
      </c>
      <c r="D7" s="11">
        <v>2120</v>
      </c>
      <c r="E7" s="11"/>
      <c r="F7" s="11">
        <v>2362</v>
      </c>
      <c r="G7" s="6">
        <v>2668</v>
      </c>
      <c r="H7" s="6">
        <v>2752</v>
      </c>
      <c r="I7" s="148" t="s">
        <v>2541</v>
      </c>
      <c r="J7" s="6">
        <v>3050</v>
      </c>
    </row>
    <row r="8" spans="1:12" x14ac:dyDescent="0.25">
      <c r="A8" s="3" t="s">
        <v>37</v>
      </c>
      <c r="B8" s="5">
        <v>434</v>
      </c>
      <c r="C8" s="11">
        <v>2140</v>
      </c>
      <c r="D8" s="11"/>
      <c r="E8" s="11">
        <v>2264</v>
      </c>
      <c r="F8" s="11"/>
      <c r="G8" s="6">
        <v>2916</v>
      </c>
      <c r="H8" s="148">
        <v>2936</v>
      </c>
      <c r="I8" s="6">
        <v>3018</v>
      </c>
      <c r="J8" s="6">
        <v>3110</v>
      </c>
    </row>
    <row r="9" spans="1:12" x14ac:dyDescent="0.25">
      <c r="A9" s="3" t="s">
        <v>38</v>
      </c>
      <c r="B9" s="5">
        <v>933</v>
      </c>
      <c r="C9" s="11">
        <v>2080</v>
      </c>
      <c r="D9" s="11">
        <v>2140</v>
      </c>
      <c r="E9" s="11">
        <v>2220</v>
      </c>
      <c r="F9" s="11">
        <v>2360</v>
      </c>
      <c r="G9" s="149">
        <v>2886</v>
      </c>
      <c r="H9" s="149">
        <v>2972</v>
      </c>
      <c r="I9" s="149">
        <v>3070</v>
      </c>
      <c r="J9" s="149">
        <v>3170</v>
      </c>
    </row>
    <row r="10" spans="1:12" x14ac:dyDescent="0.25">
      <c r="A10" s="3" t="s">
        <v>39</v>
      </c>
      <c r="B10" s="5">
        <v>422</v>
      </c>
      <c r="C10" s="11">
        <v>2050</v>
      </c>
      <c r="D10" s="11">
        <v>2154</v>
      </c>
      <c r="E10" s="11"/>
      <c r="F10" s="11">
        <v>2358</v>
      </c>
      <c r="G10" s="6">
        <v>2660</v>
      </c>
      <c r="H10" s="6">
        <v>2796</v>
      </c>
      <c r="I10" s="148" t="s">
        <v>2541</v>
      </c>
      <c r="J10" s="6">
        <v>3046</v>
      </c>
    </row>
    <row r="11" spans="1:12" x14ac:dyDescent="0.25">
      <c r="A11" s="3" t="s">
        <v>40</v>
      </c>
      <c r="B11" s="5">
        <v>919</v>
      </c>
      <c r="C11" s="11">
        <v>2060</v>
      </c>
      <c r="D11" s="11">
        <v>2095</v>
      </c>
      <c r="E11" s="11">
        <v>2265</v>
      </c>
      <c r="F11" s="11">
        <v>2365</v>
      </c>
      <c r="G11" s="6">
        <v>3042</v>
      </c>
      <c r="H11" s="148" t="s">
        <v>2541</v>
      </c>
      <c r="I11" s="6">
        <v>3102</v>
      </c>
      <c r="J11" s="6">
        <v>3234</v>
      </c>
    </row>
    <row r="12" spans="1:12" x14ac:dyDescent="0.25">
      <c r="A12" s="3" t="s">
        <v>41</v>
      </c>
      <c r="B12" s="5">
        <v>917</v>
      </c>
      <c r="C12" s="11">
        <v>2220</v>
      </c>
      <c r="D12" s="11">
        <v>2286</v>
      </c>
      <c r="E12" s="11">
        <v>2360</v>
      </c>
      <c r="F12" s="12">
        <v>2426.5</v>
      </c>
      <c r="G12" s="6">
        <v>2862</v>
      </c>
      <c r="H12" s="6">
        <v>2944</v>
      </c>
      <c r="I12" s="6">
        <v>3038</v>
      </c>
      <c r="J12" s="6">
        <v>3128</v>
      </c>
    </row>
    <row r="13" spans="1:12" x14ac:dyDescent="0.25">
      <c r="A13" s="3" t="s">
        <v>42</v>
      </c>
      <c r="B13" s="5">
        <v>973</v>
      </c>
      <c r="C13" s="11">
        <v>2178</v>
      </c>
      <c r="D13" s="11"/>
      <c r="E13" s="11">
        <v>2306</v>
      </c>
      <c r="F13" s="11">
        <v>2452</v>
      </c>
      <c r="G13" s="6">
        <v>2828</v>
      </c>
      <c r="H13" s="148" t="s">
        <v>2541</v>
      </c>
      <c r="I13" s="6">
        <v>2888</v>
      </c>
      <c r="J13" s="6">
        <v>3064</v>
      </c>
    </row>
    <row r="14" spans="1:12" x14ac:dyDescent="0.25">
      <c r="A14" s="3" t="s">
        <v>43</v>
      </c>
      <c r="B14" s="5">
        <v>244</v>
      </c>
      <c r="C14" s="11">
        <v>2024</v>
      </c>
      <c r="D14" s="11"/>
      <c r="E14" s="11"/>
      <c r="F14" s="11">
        <v>2110</v>
      </c>
      <c r="G14" s="6">
        <v>2626</v>
      </c>
      <c r="H14" s="148" t="s">
        <v>2541</v>
      </c>
      <c r="I14" s="148" t="s">
        <v>2541</v>
      </c>
      <c r="J14" s="6">
        <v>2736</v>
      </c>
    </row>
    <row r="15" spans="1:12" ht="12.75" customHeight="1" x14ac:dyDescent="0.2">
      <c r="A15" s="153" t="s">
        <v>2543</v>
      </c>
      <c r="B15" s="154"/>
      <c r="C15" s="154"/>
      <c r="D15" s="154"/>
      <c r="E15" s="155"/>
      <c r="F15" s="156"/>
    </row>
    <row r="16" spans="1:12" ht="12.75" customHeight="1" x14ac:dyDescent="0.2">
      <c r="A16" s="157"/>
      <c r="B16" s="158"/>
      <c r="C16" s="158"/>
      <c r="D16" s="158"/>
      <c r="E16" s="159"/>
      <c r="F16" s="160"/>
    </row>
    <row r="17" spans="1:6" ht="61.5" customHeight="1" x14ac:dyDescent="0.25">
      <c r="A17" s="63"/>
      <c r="B17" s="63"/>
      <c r="C17" s="63"/>
      <c r="D17" s="63"/>
      <c r="E17" s="63"/>
      <c r="F17" s="63"/>
    </row>
    <row r="18" spans="1:6" ht="12.75" customHeight="1" x14ac:dyDescent="0.25"/>
    <row r="19" spans="1:6" ht="12.75" customHeight="1" x14ac:dyDescent="0.25"/>
    <row r="20" spans="1:6" ht="15.75" x14ac:dyDescent="0.25">
      <c r="A20" s="161"/>
      <c r="B20" s="162"/>
      <c r="C20" s="162"/>
      <c r="D20" s="162"/>
      <c r="E20" s="162"/>
      <c r="F20" s="162"/>
    </row>
  </sheetData>
  <mergeCells count="4">
    <mergeCell ref="A1:F3"/>
    <mergeCell ref="A15:F16"/>
    <mergeCell ref="A20:F20"/>
    <mergeCell ref="G1:J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
  <sheetViews>
    <sheetView workbookViewId="0">
      <selection activeCell="A2" sqref="A2:F4"/>
    </sheetView>
  </sheetViews>
  <sheetFormatPr defaultRowHeight="12.75" x14ac:dyDescent="0.2"/>
  <cols>
    <col min="1" max="1" width="23.85546875" customWidth="1"/>
    <col min="2" max="6" width="10.140625" bestFit="1" customWidth="1"/>
    <col min="7" max="7" width="11.140625" bestFit="1" customWidth="1"/>
  </cols>
  <sheetData>
    <row r="1" spans="1:8" x14ac:dyDescent="0.2">
      <c r="A1" s="20" t="s">
        <v>55</v>
      </c>
      <c r="B1" s="20" t="s">
        <v>11</v>
      </c>
      <c r="C1" s="20" t="s">
        <v>15</v>
      </c>
      <c r="D1" s="20" t="s">
        <v>16</v>
      </c>
      <c r="E1" s="20" t="s">
        <v>27</v>
      </c>
      <c r="F1" s="20" t="s">
        <v>28</v>
      </c>
      <c r="G1" s="20" t="s">
        <v>52</v>
      </c>
    </row>
    <row r="2" spans="1:8" x14ac:dyDescent="0.2">
      <c r="A2" s="41"/>
      <c r="B2" s="143"/>
      <c r="C2" s="143"/>
      <c r="D2" s="143"/>
      <c r="E2" s="143"/>
      <c r="F2" s="143"/>
      <c r="G2" s="143">
        <f>SUM(B2:F2)</f>
        <v>0</v>
      </c>
    </row>
    <row r="3" spans="1:8" x14ac:dyDescent="0.2">
      <c r="A3" s="41"/>
      <c r="B3" s="143"/>
      <c r="C3" s="143"/>
      <c r="D3" s="143"/>
      <c r="E3" s="143"/>
      <c r="F3" s="143"/>
      <c r="G3" s="143">
        <f t="shared" ref="G3:G4" si="0">SUM(B3:F3)</f>
        <v>0</v>
      </c>
    </row>
    <row r="4" spans="1:8" x14ac:dyDescent="0.2">
      <c r="A4" s="41"/>
      <c r="B4" s="143"/>
      <c r="C4" s="143"/>
      <c r="D4" s="143"/>
      <c r="E4" s="143"/>
      <c r="F4" s="143"/>
      <c r="G4" s="143">
        <f t="shared" si="0"/>
        <v>0</v>
      </c>
    </row>
    <row r="5" spans="1:8" x14ac:dyDescent="0.2">
      <c r="A5" s="20" t="s">
        <v>52</v>
      </c>
      <c r="B5" s="143">
        <f>SUM(B2:B4)</f>
        <v>0</v>
      </c>
      <c r="C5" s="143">
        <f t="shared" ref="C5:F5" si="1">SUM(C2:C4)</f>
        <v>0</v>
      </c>
      <c r="D5" s="143">
        <f t="shared" si="1"/>
        <v>0</v>
      </c>
      <c r="E5" s="143">
        <f t="shared" si="1"/>
        <v>0</v>
      </c>
      <c r="F5" s="143">
        <f t="shared" si="1"/>
        <v>0</v>
      </c>
      <c r="G5" s="143">
        <f>SUM(G2:G4)</f>
        <v>0</v>
      </c>
    </row>
    <row r="6" spans="1:8" x14ac:dyDescent="0.2">
      <c r="B6" s="144"/>
      <c r="C6" s="144"/>
      <c r="D6" s="144"/>
      <c r="E6" s="144"/>
      <c r="F6" s="144"/>
      <c r="G6" s="144"/>
    </row>
    <row r="7" spans="1:8" x14ac:dyDescent="0.2">
      <c r="A7" s="164">
        <f>A2</f>
        <v>0</v>
      </c>
      <c r="B7" s="145">
        <f>IF(SUM(B2)&gt;25000,25000,B2)</f>
        <v>0</v>
      </c>
      <c r="C7" s="145">
        <f>IF(SUM($B2+C2)&gt;25000,25000-SUM($B7),C2)</f>
        <v>0</v>
      </c>
      <c r="D7" s="145">
        <f>IF(SUM($B2+$C2+D2)&gt;25000,25000-SUM($B7+$C7),D2)</f>
        <v>0</v>
      </c>
      <c r="E7" s="145">
        <f>IF(SUM($B2+$C2+$D2+E2)&gt;25000,25000-SUM($B7+$C7+$D7),E2)</f>
        <v>0</v>
      </c>
      <c r="F7" s="145">
        <f>IF(SUM($B2+$C2+$D2+$E2+F2)&gt;25000,25000-SUM($B7+$C7+$D7+$E7),F2)</f>
        <v>0</v>
      </c>
      <c r="G7" s="145">
        <f t="shared" ref="G7:G15" si="2">SUM(B7:F7)</f>
        <v>0</v>
      </c>
      <c r="H7" s="140" t="s">
        <v>2537</v>
      </c>
    </row>
    <row r="8" spans="1:8" x14ac:dyDescent="0.2">
      <c r="A8" s="165"/>
      <c r="B8" s="146">
        <f>IF(SUM(B2)&gt;25000,B2-25000,0)</f>
        <v>0</v>
      </c>
      <c r="C8" s="146">
        <f>IF(SUM($B2+C2)&gt;25000,SUM($B2+C2)-25000-$B8,0)</f>
        <v>0</v>
      </c>
      <c r="D8" s="146">
        <f>IF(SUM($B2+$C2+D2)&gt;25000,SUM($B2+$C2+D2)-25000-SUM($B8+$C8),0)</f>
        <v>0</v>
      </c>
      <c r="E8" s="146">
        <f>IF(SUM($B2+$C2+$D2+E2)&gt;25000,SUM($B2+$C2+$D2+E2)-25000-SUM($B8+$C8+$D8),0)</f>
        <v>0</v>
      </c>
      <c r="F8" s="146">
        <f>IF(SUM($B2+$C2+$D2+$E2+F2)&gt;25000,SUM($B2+$C2+$D2+$E2+F2)-25000-SUM($B8+$C8+$D8+$E8),0)</f>
        <v>0</v>
      </c>
      <c r="G8" s="146">
        <f t="shared" si="2"/>
        <v>0</v>
      </c>
      <c r="H8" s="141" t="s">
        <v>2538</v>
      </c>
    </row>
    <row r="9" spans="1:8" x14ac:dyDescent="0.2">
      <c r="A9" s="166"/>
      <c r="B9" s="147">
        <f>B7+B8</f>
        <v>0</v>
      </c>
      <c r="C9" s="147">
        <f t="shared" ref="C9:F9" si="3">C7+C8</f>
        <v>0</v>
      </c>
      <c r="D9" s="147">
        <f t="shared" si="3"/>
        <v>0</v>
      </c>
      <c r="E9" s="147">
        <f t="shared" si="3"/>
        <v>0</v>
      </c>
      <c r="F9" s="147">
        <f t="shared" si="3"/>
        <v>0</v>
      </c>
      <c r="G9" s="147">
        <f t="shared" si="2"/>
        <v>0</v>
      </c>
      <c r="H9" s="142" t="s">
        <v>52</v>
      </c>
    </row>
    <row r="10" spans="1:8" x14ac:dyDescent="0.2">
      <c r="A10" s="164">
        <f>A3</f>
        <v>0</v>
      </c>
      <c r="B10" s="145">
        <f>IF(SUM(B3)&gt;25000,25000,B3)</f>
        <v>0</v>
      </c>
      <c r="C10" s="145">
        <f>IF(SUM($B3+C3)&gt;25000,25000-SUM($B10),C3)</f>
        <v>0</v>
      </c>
      <c r="D10" s="145">
        <f>IF(SUM($B3+$C3+D3)&gt;25000,25000-SUM($B10+$C10),D3)</f>
        <v>0</v>
      </c>
      <c r="E10" s="145">
        <f>IF(SUM($B3+$C3+$D3+E3)&gt;25000,25000-SUM($B10+$C10+$D10),E3)</f>
        <v>0</v>
      </c>
      <c r="F10" s="145">
        <f>IF(SUM($B3+$C3+$D3+$E3+F3)&gt;25000,25000-SUM($B10+$C10+$D10+$E10),F3)</f>
        <v>0</v>
      </c>
      <c r="G10" s="145">
        <f t="shared" si="2"/>
        <v>0</v>
      </c>
      <c r="H10" s="140" t="s">
        <v>2537</v>
      </c>
    </row>
    <row r="11" spans="1:8" x14ac:dyDescent="0.2">
      <c r="A11" s="165"/>
      <c r="B11" s="146">
        <f>IF(SUM(B3)&gt;25000,B3-25000,0)</f>
        <v>0</v>
      </c>
      <c r="C11" s="146">
        <f>IF(SUM($B3+C3)&gt;25000,SUM($B3+C3)-25000-$B11,0)</f>
        <v>0</v>
      </c>
      <c r="D11" s="146">
        <f>IF(SUM($B3+$C3+D3)&gt;25000,SUM($B3+$C3+D3)-25000-SUM($B11+$C11),0)</f>
        <v>0</v>
      </c>
      <c r="E11" s="146">
        <f>IF(SUM($B3+$C3+$D3+E3)&gt;25000,SUM($B3+$C3+$D3+E3)-25000-SUM($B11+$C11+$D11),0)</f>
        <v>0</v>
      </c>
      <c r="F11" s="146">
        <f>IF(SUM($B3+$C3+$D3+$E3+F3)&gt;25000,SUM($B3+$C3+$D3+$E3+F3)-25000-SUM($B11+$C11+$D11+$E11),0)</f>
        <v>0</v>
      </c>
      <c r="G11" s="146">
        <f t="shared" si="2"/>
        <v>0</v>
      </c>
      <c r="H11" s="141" t="s">
        <v>2538</v>
      </c>
    </row>
    <row r="12" spans="1:8" x14ac:dyDescent="0.2">
      <c r="A12" s="166"/>
      <c r="B12" s="147">
        <f>B10+B11</f>
        <v>0</v>
      </c>
      <c r="C12" s="147">
        <f t="shared" ref="C12" si="4">C10+C11</f>
        <v>0</v>
      </c>
      <c r="D12" s="147">
        <f t="shared" ref="D12" si="5">D10+D11</f>
        <v>0</v>
      </c>
      <c r="E12" s="147">
        <f t="shared" ref="E12" si="6">E10+E11</f>
        <v>0</v>
      </c>
      <c r="F12" s="147">
        <f t="shared" ref="F12" si="7">F10+F11</f>
        <v>0</v>
      </c>
      <c r="G12" s="147">
        <f t="shared" si="2"/>
        <v>0</v>
      </c>
      <c r="H12" s="142" t="s">
        <v>52</v>
      </c>
    </row>
    <row r="13" spans="1:8" x14ac:dyDescent="0.2">
      <c r="A13" s="164">
        <f>A4</f>
        <v>0</v>
      </c>
      <c r="B13" s="145">
        <f>IF(SUM(B4)&gt;25000,25000,B4)</f>
        <v>0</v>
      </c>
      <c r="C13" s="145">
        <f>IF(SUM($B4+C4)&gt;25000,25000-SUM($B13),C4)</f>
        <v>0</v>
      </c>
      <c r="D13" s="145">
        <f>IF(SUM($B4+$C4+D4)&gt;25000,25000-SUM($B13+$C13),D4)</f>
        <v>0</v>
      </c>
      <c r="E13" s="145">
        <f>IF(SUM($B4+$C4+$D4+E4)&gt;25000,25000-SUM($B13+$C13+$D13),E4)</f>
        <v>0</v>
      </c>
      <c r="F13" s="145">
        <f>IF(SUM($B4+$C4+$D4+$E4+F4)&gt;25000,25000-SUM($B13+$C13+$D13+$E13),F4)</f>
        <v>0</v>
      </c>
      <c r="G13" s="145">
        <f t="shared" si="2"/>
        <v>0</v>
      </c>
      <c r="H13" s="140" t="s">
        <v>2537</v>
      </c>
    </row>
    <row r="14" spans="1:8" x14ac:dyDescent="0.2">
      <c r="A14" s="165"/>
      <c r="B14" s="146">
        <f>IF(SUM(B4)&gt;25000,B4-25000,0)</f>
        <v>0</v>
      </c>
      <c r="C14" s="146">
        <f>IF(SUM($B4+C4)&gt;25000,SUM($B4+C4)-25000-$B14,0)</f>
        <v>0</v>
      </c>
      <c r="D14" s="146">
        <f>IF(SUM($B4+$C4+D4)&gt;25000,SUM($B4+$C4+D4)-25000-SUM($B14+$C14),0)</f>
        <v>0</v>
      </c>
      <c r="E14" s="146">
        <f>IF(SUM($B4+$C4+$D4+E4)&gt;25000,SUM($B4+$C4+$D4+E4)-25000-SUM($B14+$C14+$D14),0)</f>
        <v>0</v>
      </c>
      <c r="F14" s="146">
        <f>IF(SUM($B4+$C4+$D4+$E4+F4)&gt;25000,SUM($B4+$C4+$D4+$E4+F4)-25000-SUM($B14+$C14+$D14+$E14),0)</f>
        <v>0</v>
      </c>
      <c r="G14" s="146">
        <f t="shared" si="2"/>
        <v>0</v>
      </c>
      <c r="H14" s="141" t="s">
        <v>2538</v>
      </c>
    </row>
    <row r="15" spans="1:8" x14ac:dyDescent="0.2">
      <c r="A15" s="166"/>
      <c r="B15" s="147">
        <f>B13+B14</f>
        <v>0</v>
      </c>
      <c r="C15" s="147">
        <f t="shared" ref="C15" si="8">C13+C14</f>
        <v>0</v>
      </c>
      <c r="D15" s="147">
        <f t="shared" ref="D15" si="9">D13+D14</f>
        <v>0</v>
      </c>
      <c r="E15" s="147">
        <f t="shared" ref="E15" si="10">E13+E14</f>
        <v>0</v>
      </c>
      <c r="F15" s="147">
        <f t="shared" ref="F15" si="11">F13+F14</f>
        <v>0</v>
      </c>
      <c r="G15" s="147">
        <f t="shared" si="2"/>
        <v>0</v>
      </c>
      <c r="H15" s="142" t="s">
        <v>52</v>
      </c>
    </row>
    <row r="16" spans="1:8" x14ac:dyDescent="0.2">
      <c r="C16" s="137"/>
      <c r="D16" s="137"/>
    </row>
    <row r="17" spans="3:4" x14ac:dyDescent="0.2">
      <c r="C17" s="138"/>
      <c r="D17" s="139"/>
    </row>
  </sheetData>
  <mergeCells count="3">
    <mergeCell ref="A7:A9"/>
    <mergeCell ref="A10:A12"/>
    <mergeCell ref="A13:A15"/>
  </mergeCells>
  <dataValidations count="1">
    <dataValidation allowBlank="1" showInputMessage="1" showErrorMessage="1" promptTitle="DO NOT EDIT!" prompt="This field is automatically calculated." sqref="C16:D17" xr:uid="{00000000-0002-0000-0200-000000000000}"/>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127"/>
  <sheetViews>
    <sheetView topLeftCell="A8" workbookViewId="0">
      <selection activeCell="D13" sqref="D13"/>
    </sheetView>
  </sheetViews>
  <sheetFormatPr defaultColWidth="9.140625" defaultRowHeight="12.75" x14ac:dyDescent="0.2"/>
  <cols>
    <col min="1" max="1" width="13.28515625" style="42" customWidth="1"/>
    <col min="2" max="2" width="16.5703125" style="42" bestFit="1" customWidth="1"/>
    <col min="3" max="5" width="16.5703125" style="42" customWidth="1"/>
    <col min="6" max="6" width="10.42578125" style="42" customWidth="1"/>
    <col min="7" max="7" width="10" style="42" customWidth="1"/>
    <col min="8" max="8" width="9.140625" style="42"/>
    <col min="9" max="9" width="9.5703125" style="42" customWidth="1"/>
    <col min="10" max="10" width="10.85546875" style="42" customWidth="1"/>
    <col min="11" max="11" width="17.140625" style="42" customWidth="1"/>
    <col min="12" max="12" width="9.140625" style="42"/>
    <col min="13" max="13" width="12.7109375" style="42" bestFit="1" customWidth="1"/>
    <col min="14" max="14" width="3.5703125" style="42" customWidth="1"/>
    <col min="15" max="15" width="15.5703125" style="42" customWidth="1"/>
    <col min="16" max="16" width="23.42578125" style="42" customWidth="1"/>
    <col min="17" max="17" width="23.140625" style="42" customWidth="1"/>
    <col min="18" max="18" width="10" style="42" customWidth="1"/>
    <col min="19" max="19" width="10.7109375" style="42" customWidth="1"/>
    <col min="20" max="20" width="11.7109375" style="74" customWidth="1"/>
    <col min="21" max="21" width="9.140625" style="42"/>
    <col min="22" max="22" width="14.5703125" style="42" customWidth="1"/>
    <col min="23" max="23" width="46.85546875" style="42" bestFit="1" customWidth="1"/>
    <col min="24" max="24" width="27.42578125" style="42" bestFit="1" customWidth="1"/>
    <col min="25" max="25" width="13.7109375" style="42" customWidth="1"/>
    <col min="26" max="26" width="18.140625" style="42" customWidth="1"/>
    <col min="27" max="16384" width="9.140625" style="42"/>
  </cols>
  <sheetData>
    <row r="1" spans="1:26" ht="30" x14ac:dyDescent="0.25">
      <c r="A1" s="115" t="s">
        <v>2531</v>
      </c>
      <c r="B1" s="75" t="s">
        <v>1218</v>
      </c>
      <c r="C1" s="76" t="s">
        <v>1221</v>
      </c>
      <c r="D1" s="76" t="s">
        <v>56</v>
      </c>
      <c r="E1" s="76" t="s">
        <v>2520</v>
      </c>
      <c r="F1" s="76" t="s">
        <v>57</v>
      </c>
      <c r="G1" s="114" t="s">
        <v>2523</v>
      </c>
      <c r="H1" s="76" t="s">
        <v>58</v>
      </c>
      <c r="I1" s="114" t="s">
        <v>2524</v>
      </c>
      <c r="J1" s="76" t="s">
        <v>60</v>
      </c>
      <c r="K1" s="76" t="s">
        <v>61</v>
      </c>
      <c r="L1" s="76" t="s">
        <v>62</v>
      </c>
      <c r="M1" s="77" t="s">
        <v>52</v>
      </c>
      <c r="O1" s="78" t="s">
        <v>1218</v>
      </c>
      <c r="P1" s="78" t="s">
        <v>56</v>
      </c>
      <c r="Q1" s="78" t="s">
        <v>1220</v>
      </c>
      <c r="R1" s="78" t="s">
        <v>59</v>
      </c>
      <c r="S1" s="78" t="s">
        <v>1219</v>
      </c>
      <c r="T1" s="79" t="s">
        <v>60</v>
      </c>
      <c r="V1" s="84" t="s">
        <v>1221</v>
      </c>
      <c r="W1" s="84" t="s">
        <v>2519</v>
      </c>
      <c r="X1" s="84" t="s">
        <v>2518</v>
      </c>
      <c r="Y1" s="84" t="s">
        <v>2517</v>
      </c>
      <c r="Z1" s="83" t="s">
        <v>2516</v>
      </c>
    </row>
    <row r="2" spans="1:26" x14ac:dyDescent="0.2">
      <c r="A2" s="104" t="s">
        <v>2521</v>
      </c>
      <c r="B2" s="105"/>
      <c r="C2" s="112"/>
      <c r="D2" s="106" t="str">
        <f>IFERROR(VLOOKUP(C2,DOMESTIC_FLIGHTS[],3,FALSE),"")</f>
        <v/>
      </c>
      <c r="E2" s="112"/>
      <c r="F2" s="106"/>
      <c r="G2" s="106"/>
      <c r="H2" s="107">
        <f>IFERROR(VLOOKUP(C2,DOMESTIC_FLIGHTS[],5,FALSE)*F2,0)</f>
        <v>0</v>
      </c>
      <c r="I2" s="107">
        <f>F2*(G2-1)*150</f>
        <v>0</v>
      </c>
      <c r="J2" s="107">
        <f>32*F2*G2</f>
        <v>0</v>
      </c>
      <c r="K2" s="107" t="str">
        <f>IFERROR(IF(E2="Conference",500,"")*F2,"")</f>
        <v/>
      </c>
      <c r="L2" s="107">
        <f>50*G2*F2</f>
        <v>0</v>
      </c>
      <c r="M2" s="108">
        <f>SUM(H2:L2)</f>
        <v>0</v>
      </c>
      <c r="O2" s="15">
        <v>10016</v>
      </c>
      <c r="P2" s="15" t="s">
        <v>1199</v>
      </c>
      <c r="Q2" s="15" t="s">
        <v>1200</v>
      </c>
      <c r="R2" s="15">
        <v>267</v>
      </c>
      <c r="S2" s="15">
        <v>129</v>
      </c>
      <c r="T2" s="80">
        <v>396</v>
      </c>
      <c r="V2" s="15" t="s">
        <v>2515</v>
      </c>
      <c r="W2" s="15" t="s">
        <v>2514</v>
      </c>
      <c r="X2" s="15" t="s">
        <v>2513</v>
      </c>
      <c r="Y2" s="15" t="s">
        <v>1251</v>
      </c>
      <c r="Z2" s="16">
        <v>351.63435656839994</v>
      </c>
    </row>
    <row r="3" spans="1:26" x14ac:dyDescent="0.2">
      <c r="A3" s="88" t="s">
        <v>2522</v>
      </c>
      <c r="B3" s="98"/>
      <c r="C3" s="99"/>
      <c r="D3" s="85" t="str">
        <f>IFERROR(VLOOKUP(B3,FOREIGN_PERDIEM[],2,FALSE),"")</f>
        <v/>
      </c>
      <c r="E3" s="100"/>
      <c r="F3" s="101"/>
      <c r="G3" s="101"/>
      <c r="H3" s="102">
        <f>1400*F3</f>
        <v>0</v>
      </c>
      <c r="I3" s="102">
        <f>F3*(G3-1)*IFERROR(VLOOKUP(Travel!$B3,FOREIGN_PERDIEM[],4,FALSE),0)</f>
        <v>0</v>
      </c>
      <c r="J3" s="102">
        <f>IFERROR(VLOOKUP(Travel!$B3,FOREIGN_PERDIEM[],5,FALSE)*F3*G3,0)</f>
        <v>0</v>
      </c>
      <c r="K3" s="102" t="str">
        <f>IFERROR(IF(E3="Conference",1000,"")*F3,"")</f>
        <v/>
      </c>
      <c r="L3" s="102">
        <f>100*G3*F3</f>
        <v>0</v>
      </c>
      <c r="M3" s="103">
        <f t="shared" ref="M3" si="0">SUM(H3:L3)</f>
        <v>0</v>
      </c>
      <c r="O3" s="15">
        <v>10017</v>
      </c>
      <c r="P3" s="15" t="s">
        <v>1165</v>
      </c>
      <c r="Q3" s="15" t="s">
        <v>1164</v>
      </c>
      <c r="R3" s="15">
        <v>318</v>
      </c>
      <c r="S3" s="15">
        <v>159</v>
      </c>
      <c r="T3" s="80">
        <v>477</v>
      </c>
      <c r="V3" s="15" t="s">
        <v>2512</v>
      </c>
      <c r="W3" s="15" t="s">
        <v>2511</v>
      </c>
      <c r="X3" s="15" t="s">
        <v>2510</v>
      </c>
      <c r="Y3" s="15" t="s">
        <v>1362</v>
      </c>
      <c r="Z3" s="16">
        <v>333.49621298823752</v>
      </c>
    </row>
    <row r="4" spans="1:26" x14ac:dyDescent="0.2">
      <c r="A4" s="45"/>
      <c r="B4" s="93" t="s">
        <v>63</v>
      </c>
      <c r="C4" s="94"/>
      <c r="D4" s="94"/>
      <c r="E4" s="94"/>
      <c r="F4" s="81"/>
      <c r="G4" s="81"/>
      <c r="H4" s="95">
        <f>SUM(H2:H3)</f>
        <v>0</v>
      </c>
      <c r="I4" s="96">
        <f>SUM(I2:I3)</f>
        <v>0</v>
      </c>
      <c r="J4" s="96">
        <f>SUM(J2:J3)</f>
        <v>0</v>
      </c>
      <c r="K4" s="96"/>
      <c r="L4" s="96">
        <f>SUM(L2:L3)</f>
        <v>0</v>
      </c>
      <c r="M4" s="97">
        <f>ROUND(SUM(M2:M3),1)</f>
        <v>0</v>
      </c>
      <c r="O4" s="15">
        <v>10018</v>
      </c>
      <c r="P4" s="15" t="s">
        <v>1129</v>
      </c>
      <c r="Q4" s="15" t="s">
        <v>528</v>
      </c>
      <c r="R4" s="15">
        <v>140</v>
      </c>
      <c r="S4" s="15">
        <v>85</v>
      </c>
      <c r="T4" s="80">
        <v>225</v>
      </c>
      <c r="V4" s="15" t="s">
        <v>2509</v>
      </c>
      <c r="W4" s="15" t="s">
        <v>2508</v>
      </c>
      <c r="X4" s="15" t="s">
        <v>2507</v>
      </c>
      <c r="Y4" s="15" t="s">
        <v>1317</v>
      </c>
      <c r="Z4" s="16">
        <v>289.50403083108023</v>
      </c>
    </row>
    <row r="5" spans="1:26" x14ac:dyDescent="0.2">
      <c r="A5" s="87"/>
      <c r="B5" s="86"/>
      <c r="C5" s="86"/>
      <c r="D5" s="86"/>
      <c r="E5" s="86"/>
      <c r="F5" s="86"/>
      <c r="G5" s="86"/>
      <c r="H5" s="86"/>
      <c r="I5" s="86"/>
      <c r="J5" s="86"/>
      <c r="K5" s="86"/>
      <c r="L5" s="86"/>
      <c r="M5" s="86"/>
      <c r="O5" s="15">
        <v>10019</v>
      </c>
      <c r="P5" s="15" t="s">
        <v>1129</v>
      </c>
      <c r="Q5" s="15" t="s">
        <v>1132</v>
      </c>
      <c r="R5" s="15">
        <v>85</v>
      </c>
      <c r="S5" s="15">
        <v>49</v>
      </c>
      <c r="T5" s="80">
        <v>134</v>
      </c>
      <c r="V5" s="15" t="s">
        <v>2506</v>
      </c>
      <c r="W5" s="15" t="s">
        <v>2505</v>
      </c>
      <c r="X5" s="15" t="s">
        <v>2504</v>
      </c>
      <c r="Y5" s="15" t="s">
        <v>1647</v>
      </c>
      <c r="Z5" s="16">
        <v>362.13327505148231</v>
      </c>
    </row>
    <row r="6" spans="1:26" x14ac:dyDescent="0.2">
      <c r="A6" s="104" t="s">
        <v>2521</v>
      </c>
      <c r="B6" s="109"/>
      <c r="C6" s="112"/>
      <c r="D6" s="106" t="str">
        <f>IFERROR(VLOOKUP(C6,DOMESTIC_FLIGHTS[],3,FALSE),"")</f>
        <v/>
      </c>
      <c r="E6" s="112"/>
      <c r="F6" s="110"/>
      <c r="G6" s="110"/>
      <c r="H6" s="107">
        <f>IFERROR(VLOOKUP(C6,DOMESTIC_FLIGHTS[],5,FALSE)*F6,0)</f>
        <v>0</v>
      </c>
      <c r="I6" s="111">
        <f>F6*(G6-1)*150</f>
        <v>0</v>
      </c>
      <c r="J6" s="111">
        <f>32*F6*G6</f>
        <v>0</v>
      </c>
      <c r="K6" s="107" t="str">
        <f>IFERROR(IF(E6="Conference",500,"")*F6,"")</f>
        <v/>
      </c>
      <c r="L6" s="107">
        <f>50*G6*F6</f>
        <v>0</v>
      </c>
      <c r="M6" s="111">
        <f>SUM(H6:L6)</f>
        <v>0</v>
      </c>
      <c r="O6" s="15">
        <v>10022</v>
      </c>
      <c r="P6" s="15" t="s">
        <v>1105</v>
      </c>
      <c r="Q6" s="15" t="s">
        <v>1116</v>
      </c>
      <c r="R6" s="15">
        <v>219</v>
      </c>
      <c r="S6" s="15">
        <v>120</v>
      </c>
      <c r="T6" s="80">
        <v>339</v>
      </c>
      <c r="V6" s="15" t="s">
        <v>2503</v>
      </c>
      <c r="W6" s="15" t="s">
        <v>2502</v>
      </c>
      <c r="X6" s="15" t="s">
        <v>2501</v>
      </c>
      <c r="Y6" s="15" t="s">
        <v>1251</v>
      </c>
      <c r="Z6" s="16">
        <v>381.90334523282604</v>
      </c>
    </row>
    <row r="7" spans="1:26" x14ac:dyDescent="0.2">
      <c r="A7" s="88" t="s">
        <v>2522</v>
      </c>
      <c r="B7" s="89"/>
      <c r="C7" s="82"/>
      <c r="D7" s="85" t="str">
        <f>IFERROR(VLOOKUP(B7,FOREIGN_PERDIEM[],2,FALSE),"")</f>
        <v/>
      </c>
      <c r="E7" s="92"/>
      <c r="F7" s="43"/>
      <c r="G7" s="43"/>
      <c r="H7" s="44">
        <f>1400*F7</f>
        <v>0</v>
      </c>
      <c r="I7" s="113">
        <f>F7*(G7-1)*IFERROR(VLOOKUP(Travel!$B7,FOREIGN_PERDIEM[],4,FALSE),0)</f>
        <v>0</v>
      </c>
      <c r="J7" s="113">
        <f>IFERROR(VLOOKUP(Travel!$B7,FOREIGN_PERDIEM[],5,FALSE)*F7*G7,0)</f>
        <v>0</v>
      </c>
      <c r="K7" s="113" t="str">
        <f>IFERROR(IF(E7="Conference",1000,"")*F7,"")</f>
        <v/>
      </c>
      <c r="L7" s="113">
        <f>100*G7*F7</f>
        <v>0</v>
      </c>
      <c r="M7" s="44">
        <f t="shared" ref="M7" si="1">SUM(H7:L7)</f>
        <v>0</v>
      </c>
      <c r="O7" s="15">
        <v>10023</v>
      </c>
      <c r="P7" s="15" t="s">
        <v>1105</v>
      </c>
      <c r="Q7" s="15" t="s">
        <v>1117</v>
      </c>
      <c r="R7" s="15">
        <v>94</v>
      </c>
      <c r="S7" s="15">
        <v>80</v>
      </c>
      <c r="T7" s="80">
        <v>174</v>
      </c>
      <c r="V7" s="15" t="s">
        <v>2500</v>
      </c>
      <c r="W7" s="15" t="s">
        <v>2499</v>
      </c>
      <c r="X7" s="15" t="s">
        <v>2498</v>
      </c>
      <c r="Y7" s="15" t="s">
        <v>1392</v>
      </c>
      <c r="Z7" s="16">
        <v>329.45325412126408</v>
      </c>
    </row>
    <row r="8" spans="1:26" x14ac:dyDescent="0.2">
      <c r="A8" s="45"/>
      <c r="B8" s="45" t="s">
        <v>64</v>
      </c>
      <c r="C8" s="45"/>
      <c r="D8" s="45"/>
      <c r="E8" s="45"/>
      <c r="H8" s="46">
        <f>SUM(H6:H7)</f>
        <v>0</v>
      </c>
      <c r="I8" s="46">
        <f>SUM(I6:I7)</f>
        <v>0</v>
      </c>
      <c r="J8" s="46">
        <f>SUM(J6:J7)</f>
        <v>0</v>
      </c>
      <c r="K8" s="46"/>
      <c r="L8" s="46">
        <f>SUM(L6:L7)</f>
        <v>0</v>
      </c>
      <c r="M8" s="46">
        <f>SUM(M6:M7)</f>
        <v>0</v>
      </c>
      <c r="O8" s="15">
        <v>10029</v>
      </c>
      <c r="P8" s="15" t="s">
        <v>1105</v>
      </c>
      <c r="Q8" s="15" t="s">
        <v>1110</v>
      </c>
      <c r="R8" s="15">
        <v>150</v>
      </c>
      <c r="S8" s="15">
        <v>112</v>
      </c>
      <c r="T8" s="80">
        <v>262</v>
      </c>
      <c r="V8" s="15" t="s">
        <v>2497</v>
      </c>
      <c r="W8" s="15" t="s">
        <v>2496</v>
      </c>
      <c r="X8" s="15" t="s">
        <v>2495</v>
      </c>
      <c r="Y8" s="15" t="s">
        <v>1226</v>
      </c>
      <c r="Z8" s="16">
        <v>328.27459740175959</v>
      </c>
    </row>
    <row r="9" spans="1:26" x14ac:dyDescent="0.2">
      <c r="A9" s="87"/>
      <c r="B9" s="86"/>
      <c r="C9" s="86"/>
      <c r="D9" s="86"/>
      <c r="E9" s="86"/>
      <c r="F9" s="86"/>
      <c r="G9" s="86"/>
      <c r="H9" s="86"/>
      <c r="I9" s="86"/>
      <c r="J9" s="86"/>
      <c r="K9" s="86"/>
      <c r="L9" s="86"/>
      <c r="M9" s="86"/>
      <c r="O9" s="15">
        <v>10030</v>
      </c>
      <c r="P9" s="15" t="s">
        <v>1105</v>
      </c>
      <c r="Q9" s="15" t="s">
        <v>1108</v>
      </c>
      <c r="R9" s="15">
        <v>199</v>
      </c>
      <c r="S9" s="15">
        <v>93</v>
      </c>
      <c r="T9" s="80">
        <v>292</v>
      </c>
      <c r="V9" s="15" t="s">
        <v>2494</v>
      </c>
      <c r="W9" s="15" t="s">
        <v>2493</v>
      </c>
      <c r="X9" s="15" t="s">
        <v>2492</v>
      </c>
      <c r="Y9" s="15" t="s">
        <v>2135</v>
      </c>
      <c r="Z9" s="16">
        <v>394.61977195066913</v>
      </c>
    </row>
    <row r="10" spans="1:26" x14ac:dyDescent="0.2">
      <c r="A10" s="104" t="s">
        <v>2521</v>
      </c>
      <c r="B10" s="109"/>
      <c r="C10" s="106"/>
      <c r="D10" s="106" t="str">
        <f>IFERROR(VLOOKUP(C10,DOMESTIC_FLIGHTS[],3,FALSE),"")</f>
        <v/>
      </c>
      <c r="E10" s="106"/>
      <c r="F10" s="110"/>
      <c r="G10" s="110"/>
      <c r="H10" s="107">
        <f>IFERROR(VLOOKUP(C10,DOMESTIC_FLIGHTS[],5,FALSE)*F10,0)</f>
        <v>0</v>
      </c>
      <c r="I10" s="111">
        <f>F10*(G10-1)*150</f>
        <v>0</v>
      </c>
      <c r="J10" s="111">
        <f>32*F10*G10</f>
        <v>0</v>
      </c>
      <c r="K10" s="107" t="str">
        <f>IFERROR(IF(E10="Conference",500,"")*F10,"")</f>
        <v/>
      </c>
      <c r="L10" s="107">
        <f>50*G10*F10</f>
        <v>0</v>
      </c>
      <c r="M10" s="111">
        <f>SUM(H10:L10)</f>
        <v>0</v>
      </c>
      <c r="O10" s="15">
        <v>10031</v>
      </c>
      <c r="P10" s="15" t="s">
        <v>1105</v>
      </c>
      <c r="Q10" s="15" t="s">
        <v>1107</v>
      </c>
      <c r="R10" s="15">
        <v>219</v>
      </c>
      <c r="S10" s="15">
        <v>121</v>
      </c>
      <c r="T10" s="80">
        <v>340</v>
      </c>
      <c r="V10" s="15" t="s">
        <v>2491</v>
      </c>
      <c r="W10" s="15" t="s">
        <v>2490</v>
      </c>
      <c r="X10" s="15" t="s">
        <v>2489</v>
      </c>
      <c r="Y10" s="15" t="s">
        <v>1248</v>
      </c>
      <c r="Z10" s="16">
        <v>395.57495010250437</v>
      </c>
    </row>
    <row r="11" spans="1:26" x14ac:dyDescent="0.2">
      <c r="A11" s="88" t="s">
        <v>2522</v>
      </c>
      <c r="B11" s="89"/>
      <c r="C11" s="82"/>
      <c r="D11" s="85" t="str">
        <f>IFERROR(VLOOKUP(B11,FOREIGN_PERDIEM[],2,FALSE),"")</f>
        <v/>
      </c>
      <c r="E11" s="85"/>
      <c r="F11" s="43"/>
      <c r="G11" s="43"/>
      <c r="H11" s="44">
        <f>1400*F11</f>
        <v>0</v>
      </c>
      <c r="I11" s="113">
        <f>F11*(G11-1)*IFERROR(VLOOKUP(Travel!$B11,FOREIGN_PERDIEM[],4,FALSE),0)</f>
        <v>0</v>
      </c>
      <c r="J11" s="113">
        <f>IFERROR(VLOOKUP(Travel!$B11,FOREIGN_PERDIEM[],5,FALSE)*F11*G11,0)</f>
        <v>0</v>
      </c>
      <c r="K11" s="113" t="str">
        <f>IFERROR(IF(E11="Conference",1000,"")*F11,"")</f>
        <v/>
      </c>
      <c r="L11" s="113">
        <f>100*G11*F11</f>
        <v>0</v>
      </c>
      <c r="M11" s="44">
        <f t="shared" ref="M11" si="2">SUM(H11:L11)</f>
        <v>0</v>
      </c>
      <c r="O11" s="15">
        <v>10033</v>
      </c>
      <c r="P11" s="15" t="s">
        <v>1105</v>
      </c>
      <c r="Q11" s="15" t="s">
        <v>1104</v>
      </c>
      <c r="R11" s="15">
        <v>286</v>
      </c>
      <c r="S11" s="15">
        <v>123</v>
      </c>
      <c r="T11" s="80">
        <v>409</v>
      </c>
      <c r="V11" s="15" t="s">
        <v>2488</v>
      </c>
      <c r="W11" s="15" t="s">
        <v>2487</v>
      </c>
      <c r="X11" s="15" t="s">
        <v>2486</v>
      </c>
      <c r="Y11" s="15" t="s">
        <v>1307</v>
      </c>
      <c r="Z11" s="16">
        <v>394.62279480739551</v>
      </c>
    </row>
    <row r="12" spans="1:26" x14ac:dyDescent="0.2">
      <c r="A12" s="45"/>
      <c r="B12" s="45" t="s">
        <v>65</v>
      </c>
      <c r="C12" s="45"/>
      <c r="D12" s="45"/>
      <c r="E12" s="45"/>
      <c r="H12" s="46">
        <f>SUM(H10:H11)</f>
        <v>0</v>
      </c>
      <c r="I12" s="46">
        <f>SUM(I10:I11)</f>
        <v>0</v>
      </c>
      <c r="J12" s="46">
        <f>SUM(J10:J11)</f>
        <v>0</v>
      </c>
      <c r="K12" s="46"/>
      <c r="L12" s="46">
        <f>SUM(L10:L11)</f>
        <v>0</v>
      </c>
      <c r="M12" s="46">
        <f>SUM(M10:M11)</f>
        <v>0</v>
      </c>
      <c r="O12" s="15">
        <v>10035</v>
      </c>
      <c r="P12" s="15" t="s">
        <v>1033</v>
      </c>
      <c r="Q12" s="15" t="s">
        <v>968</v>
      </c>
      <c r="R12" s="15">
        <v>226</v>
      </c>
      <c r="S12" s="15">
        <v>104</v>
      </c>
      <c r="T12" s="80">
        <v>330</v>
      </c>
      <c r="V12" s="15" t="s">
        <v>2485</v>
      </c>
      <c r="W12" s="15" t="s">
        <v>2484</v>
      </c>
      <c r="X12" s="15" t="s">
        <v>2483</v>
      </c>
      <c r="Y12" s="15" t="s">
        <v>1307</v>
      </c>
      <c r="Z12" s="16">
        <v>320.83019170403009</v>
      </c>
    </row>
    <row r="13" spans="1:26" x14ac:dyDescent="0.2">
      <c r="A13" s="87"/>
      <c r="B13" s="86"/>
      <c r="C13" s="86"/>
      <c r="D13" s="86"/>
      <c r="E13" s="86"/>
      <c r="F13" s="86"/>
      <c r="G13" s="86"/>
      <c r="H13" s="86"/>
      <c r="I13" s="86"/>
      <c r="J13" s="86"/>
      <c r="K13" s="86"/>
      <c r="L13" s="86"/>
      <c r="M13" s="86"/>
      <c r="O13" s="15">
        <v>10040</v>
      </c>
      <c r="P13" s="15" t="s">
        <v>989</v>
      </c>
      <c r="Q13" s="15" t="s">
        <v>998</v>
      </c>
      <c r="R13" s="15">
        <v>254</v>
      </c>
      <c r="S13" s="15">
        <v>99</v>
      </c>
      <c r="T13" s="80">
        <v>353</v>
      </c>
      <c r="V13" s="15" t="s">
        <v>2482</v>
      </c>
      <c r="W13" s="15" t="s">
        <v>2481</v>
      </c>
      <c r="X13" s="15" t="s">
        <v>2218</v>
      </c>
      <c r="Y13" s="15" t="s">
        <v>1265</v>
      </c>
      <c r="Z13" s="16">
        <v>349.07003667052368</v>
      </c>
    </row>
    <row r="14" spans="1:26" x14ac:dyDescent="0.2">
      <c r="A14" s="104" t="s">
        <v>2521</v>
      </c>
      <c r="B14" s="109"/>
      <c r="C14" s="106"/>
      <c r="D14" s="106" t="str">
        <f>IFERROR(VLOOKUP(C14,DOMESTIC_FLIGHTS[],3,FALSE),"")</f>
        <v/>
      </c>
      <c r="E14" s="106"/>
      <c r="F14" s="110"/>
      <c r="G14" s="110"/>
      <c r="H14" s="107">
        <f>IFERROR(VLOOKUP(C14,DOMESTIC_FLIGHTS[],5,FALSE)*F14,0)</f>
        <v>0</v>
      </c>
      <c r="I14" s="111">
        <f>F14*(G14-1)*150</f>
        <v>0</v>
      </c>
      <c r="J14" s="111">
        <f>32*F14*G14</f>
        <v>0</v>
      </c>
      <c r="K14" s="107" t="str">
        <f>IFERROR(IF(E14="Conference",500,"")*F14,"")</f>
        <v/>
      </c>
      <c r="L14" s="107">
        <f>50*G14*F14</f>
        <v>0</v>
      </c>
      <c r="M14" s="111">
        <f>SUM(H14:L14)</f>
        <v>0</v>
      </c>
      <c r="O14" s="15">
        <v>10041</v>
      </c>
      <c r="P14" s="15" t="s">
        <v>989</v>
      </c>
      <c r="Q14" s="15" t="s">
        <v>999</v>
      </c>
      <c r="R14" s="15">
        <v>127</v>
      </c>
      <c r="S14" s="15">
        <v>79</v>
      </c>
      <c r="T14" s="80">
        <v>206</v>
      </c>
      <c r="V14" s="15" t="s">
        <v>2480</v>
      </c>
      <c r="W14" s="15" t="s">
        <v>2479</v>
      </c>
      <c r="X14" s="15" t="s">
        <v>2478</v>
      </c>
      <c r="Y14" s="15" t="s">
        <v>1978</v>
      </c>
      <c r="Z14" s="16">
        <v>242.56789005428132</v>
      </c>
    </row>
    <row r="15" spans="1:26" x14ac:dyDescent="0.2">
      <c r="A15" s="88" t="s">
        <v>2522</v>
      </c>
      <c r="B15" s="89"/>
      <c r="C15" s="82"/>
      <c r="D15" s="85" t="str">
        <f>IFERROR(VLOOKUP(B15,FOREIGN_PERDIEM[],2,FALSE),"")</f>
        <v/>
      </c>
      <c r="E15" s="85"/>
      <c r="F15" s="43"/>
      <c r="G15" s="43"/>
      <c r="H15" s="44">
        <f>1400*F15</f>
        <v>0</v>
      </c>
      <c r="I15" s="113">
        <f>F15*(G15-1)*IFERROR(VLOOKUP(Travel!$B15,FOREIGN_PERDIEM[],4,FALSE),0)</f>
        <v>0</v>
      </c>
      <c r="J15" s="113">
        <f>IFERROR(VLOOKUP(Travel!$B15,FOREIGN_PERDIEM[],5,FALSE)*F15*G15,0)</f>
        <v>0</v>
      </c>
      <c r="K15" s="113" t="str">
        <f>IFERROR(IF(E15="Conference",1000,"")*F15,"")</f>
        <v/>
      </c>
      <c r="L15" s="113">
        <f>100*G15*F15</f>
        <v>0</v>
      </c>
      <c r="M15" s="44">
        <f t="shared" ref="M15" si="3">SUM(H15:L15)</f>
        <v>0</v>
      </c>
      <c r="O15" s="15">
        <v>10042</v>
      </c>
      <c r="P15" s="15" t="s">
        <v>989</v>
      </c>
      <c r="Q15" s="15" t="s">
        <v>996</v>
      </c>
      <c r="R15" s="15">
        <v>155</v>
      </c>
      <c r="S15" s="15">
        <v>76</v>
      </c>
      <c r="T15" s="80">
        <v>231</v>
      </c>
      <c r="V15" s="15" t="s">
        <v>2477</v>
      </c>
      <c r="W15" s="15" t="s">
        <v>2476</v>
      </c>
      <c r="X15" s="15" t="s">
        <v>2475</v>
      </c>
      <c r="Y15" s="15" t="s">
        <v>1303</v>
      </c>
      <c r="Z15" s="16">
        <v>345.74438338040352</v>
      </c>
    </row>
    <row r="16" spans="1:26" x14ac:dyDescent="0.2">
      <c r="A16" s="45"/>
      <c r="B16" s="45" t="s">
        <v>73</v>
      </c>
      <c r="C16" s="45"/>
      <c r="D16" s="45"/>
      <c r="E16" s="45"/>
      <c r="H16" s="46">
        <f>SUM(H14:H15)</f>
        <v>0</v>
      </c>
      <c r="I16" s="46">
        <f>SUM(I14:I15)</f>
        <v>0</v>
      </c>
      <c r="J16" s="46">
        <f>SUM(J14:J15)</f>
        <v>0</v>
      </c>
      <c r="K16" s="46"/>
      <c r="L16" s="46">
        <f>SUM(L14:L15)</f>
        <v>0</v>
      </c>
      <c r="M16" s="46">
        <f>SUM(M14:M15)</f>
        <v>0</v>
      </c>
      <c r="O16" s="15">
        <v>10044</v>
      </c>
      <c r="P16" s="15" t="s">
        <v>983</v>
      </c>
      <c r="Q16" s="15" t="s">
        <v>982</v>
      </c>
      <c r="R16" s="15">
        <v>147</v>
      </c>
      <c r="S16" s="15">
        <v>122</v>
      </c>
      <c r="T16" s="80">
        <v>269</v>
      </c>
      <c r="V16" s="15" t="s">
        <v>2474</v>
      </c>
      <c r="W16" s="15" t="s">
        <v>2473</v>
      </c>
      <c r="X16" s="15" t="s">
        <v>2472</v>
      </c>
      <c r="Y16" s="15" t="s">
        <v>1547</v>
      </c>
      <c r="Z16" s="16">
        <v>236.08341970722162</v>
      </c>
    </row>
    <row r="17" spans="1:26" x14ac:dyDescent="0.2">
      <c r="A17" s="87"/>
      <c r="B17" s="86"/>
      <c r="C17" s="86"/>
      <c r="D17" s="86"/>
      <c r="E17" s="86"/>
      <c r="F17" s="86"/>
      <c r="G17" s="86"/>
      <c r="H17" s="86"/>
      <c r="I17" s="86"/>
      <c r="J17" s="86"/>
      <c r="K17" s="86"/>
      <c r="L17" s="86"/>
      <c r="M17" s="86"/>
      <c r="O17" s="15">
        <v>10047</v>
      </c>
      <c r="P17" s="15" t="s">
        <v>967</v>
      </c>
      <c r="Q17" s="15" t="s">
        <v>971</v>
      </c>
      <c r="R17" s="15">
        <v>205</v>
      </c>
      <c r="S17" s="15">
        <v>111</v>
      </c>
      <c r="T17" s="80">
        <v>316</v>
      </c>
      <c r="V17" s="15" t="s">
        <v>2471</v>
      </c>
      <c r="W17" s="15" t="s">
        <v>2470</v>
      </c>
      <c r="X17" s="15" t="s">
        <v>2469</v>
      </c>
      <c r="Y17" s="15" t="s">
        <v>1237</v>
      </c>
      <c r="Z17" s="16">
        <v>354.2761472453675</v>
      </c>
    </row>
    <row r="18" spans="1:26" x14ac:dyDescent="0.2">
      <c r="A18" s="104" t="s">
        <v>2521</v>
      </c>
      <c r="B18" s="109"/>
      <c r="C18" s="112"/>
      <c r="D18" s="106" t="str">
        <f>IFERROR(VLOOKUP(C18,DOMESTIC_FLIGHTS[],3,FALSE),"")</f>
        <v/>
      </c>
      <c r="E18" s="112"/>
      <c r="F18" s="110"/>
      <c r="G18" s="110"/>
      <c r="H18" s="107">
        <f>IFERROR(VLOOKUP(C18,DOMESTIC_FLIGHTS[],5,FALSE)*F18,0)</f>
        <v>0</v>
      </c>
      <c r="I18" s="111">
        <f>F18*(G18-1)*150</f>
        <v>0</v>
      </c>
      <c r="J18" s="111">
        <f>32*F18*G18</f>
        <v>0</v>
      </c>
      <c r="K18" s="107" t="str">
        <f>IFERROR(IF(E18="Conference",500,"")*F18,"")</f>
        <v/>
      </c>
      <c r="L18" s="107">
        <f>50*G18*F18</f>
        <v>0</v>
      </c>
      <c r="M18" s="111">
        <f>SUM(H18:L18)</f>
        <v>0</v>
      </c>
      <c r="O18" s="15">
        <v>10049</v>
      </c>
      <c r="P18" s="15" t="s">
        <v>1140</v>
      </c>
      <c r="Q18" s="15" t="s">
        <v>1143</v>
      </c>
      <c r="R18" s="15">
        <v>138</v>
      </c>
      <c r="S18" s="15">
        <v>91</v>
      </c>
      <c r="T18" s="80">
        <v>229</v>
      </c>
      <c r="V18" s="15" t="s">
        <v>2468</v>
      </c>
      <c r="W18" s="15" t="s">
        <v>2467</v>
      </c>
      <c r="X18" s="15" t="s">
        <v>2466</v>
      </c>
      <c r="Y18" s="15" t="s">
        <v>1251</v>
      </c>
      <c r="Z18" s="16">
        <v>322.08996620440507</v>
      </c>
    </row>
    <row r="19" spans="1:26" x14ac:dyDescent="0.2">
      <c r="A19" s="88" t="s">
        <v>2522</v>
      </c>
      <c r="B19" s="89"/>
      <c r="C19" s="82"/>
      <c r="D19" s="85" t="str">
        <f>IFERROR(VLOOKUP(B19,FOREIGN_PERDIEM[],2,FALSE),"")</f>
        <v/>
      </c>
      <c r="E19" s="92"/>
      <c r="F19" s="43"/>
      <c r="G19" s="43"/>
      <c r="H19" s="44">
        <f>1400*F19</f>
        <v>0</v>
      </c>
      <c r="I19" s="113">
        <f>F19*(G19-1)*IFERROR(VLOOKUP(Travel!$B19,FOREIGN_PERDIEM[],4,FALSE),0)</f>
        <v>0</v>
      </c>
      <c r="J19" s="113">
        <f>IFERROR(VLOOKUP(Travel!$B19,FOREIGN_PERDIEM[],5,FALSE)*F19*G19,0)</f>
        <v>0</v>
      </c>
      <c r="K19" s="113" t="str">
        <f>IFERROR(IF(E19="Conference",1000,"")*F19,"")</f>
        <v/>
      </c>
      <c r="L19" s="113">
        <f>100*G19*F19</f>
        <v>0</v>
      </c>
      <c r="M19" s="44">
        <f t="shared" ref="M19" si="4">SUM(H19:L19)</f>
        <v>0</v>
      </c>
      <c r="O19" s="15">
        <v>10051</v>
      </c>
      <c r="P19" s="15" t="s">
        <v>810</v>
      </c>
      <c r="Q19" s="15" t="s">
        <v>809</v>
      </c>
      <c r="R19" s="15">
        <v>220</v>
      </c>
      <c r="S19" s="15">
        <v>108</v>
      </c>
      <c r="T19" s="80">
        <v>328</v>
      </c>
      <c r="V19" s="15" t="s">
        <v>2465</v>
      </c>
      <c r="W19" s="15" t="s">
        <v>2464</v>
      </c>
      <c r="X19" s="15" t="s">
        <v>2463</v>
      </c>
      <c r="Y19" s="15" t="s">
        <v>1482</v>
      </c>
      <c r="Z19" s="16">
        <v>360.12809687495542</v>
      </c>
    </row>
    <row r="20" spans="1:26" x14ac:dyDescent="0.2">
      <c r="B20" s="45" t="s">
        <v>74</v>
      </c>
      <c r="C20" s="45"/>
      <c r="D20" s="45"/>
      <c r="E20" s="45"/>
      <c r="H20" s="46">
        <f>SUM(H18:H19)</f>
        <v>0</v>
      </c>
      <c r="I20" s="46">
        <f>SUM(I18:I19)</f>
        <v>0</v>
      </c>
      <c r="J20" s="46">
        <f>SUM(J18:J19)</f>
        <v>0</v>
      </c>
      <c r="K20" s="46"/>
      <c r="L20" s="46">
        <f>SUM(L18:L19)</f>
        <v>0</v>
      </c>
      <c r="M20" s="46">
        <f>SUM(M18:M19)</f>
        <v>0</v>
      </c>
      <c r="O20" s="15">
        <v>10054</v>
      </c>
      <c r="P20" s="15" t="s">
        <v>935</v>
      </c>
      <c r="Q20" s="15" t="s">
        <v>936</v>
      </c>
      <c r="R20" s="15">
        <v>200</v>
      </c>
      <c r="S20" s="15">
        <v>100</v>
      </c>
      <c r="T20" s="80">
        <v>300</v>
      </c>
      <c r="V20" s="15" t="s">
        <v>2462</v>
      </c>
      <c r="W20" s="15" t="s">
        <v>2461</v>
      </c>
      <c r="X20" s="15" t="s">
        <v>2460</v>
      </c>
      <c r="Y20" s="15" t="s">
        <v>1625</v>
      </c>
      <c r="Z20" s="16">
        <v>321.06607513555923</v>
      </c>
    </row>
    <row r="21" spans="1:26" x14ac:dyDescent="0.2">
      <c r="O21" s="15">
        <v>10056</v>
      </c>
      <c r="P21" s="15" t="s">
        <v>929</v>
      </c>
      <c r="Q21" s="15" t="s">
        <v>928</v>
      </c>
      <c r="R21" s="15">
        <v>190</v>
      </c>
      <c r="S21" s="15">
        <v>107</v>
      </c>
      <c r="T21" s="80">
        <v>297</v>
      </c>
      <c r="V21" s="15" t="s">
        <v>2459</v>
      </c>
      <c r="W21" s="15" t="s">
        <v>2458</v>
      </c>
      <c r="X21" s="15" t="s">
        <v>2457</v>
      </c>
      <c r="Y21" s="15" t="s">
        <v>1978</v>
      </c>
      <c r="Z21" s="16">
        <v>250.73919259623662</v>
      </c>
    </row>
    <row r="22" spans="1:26" ht="15.75" x14ac:dyDescent="0.25">
      <c r="L22" s="90" t="s">
        <v>17</v>
      </c>
      <c r="M22" s="91">
        <f>ROUND(M4+M8+M12+M16+M20,1)</f>
        <v>0</v>
      </c>
      <c r="O22" s="15">
        <v>10057</v>
      </c>
      <c r="P22" s="15" t="s">
        <v>929</v>
      </c>
      <c r="Q22" s="15" t="s">
        <v>931</v>
      </c>
      <c r="R22" s="15">
        <v>140</v>
      </c>
      <c r="S22" s="15">
        <v>101</v>
      </c>
      <c r="T22" s="80">
        <v>241</v>
      </c>
      <c r="V22" s="15" t="s">
        <v>2456</v>
      </c>
      <c r="W22" s="15" t="s">
        <v>2455</v>
      </c>
      <c r="X22" s="15" t="s">
        <v>2454</v>
      </c>
      <c r="Y22" s="15" t="s">
        <v>2404</v>
      </c>
      <c r="Z22" s="16">
        <v>365.35240612317119</v>
      </c>
    </row>
    <row r="23" spans="1:26" x14ac:dyDescent="0.2">
      <c r="A23" s="167" t="s">
        <v>2528</v>
      </c>
      <c r="B23" s="168"/>
      <c r="C23" s="168"/>
      <c r="D23" s="168"/>
      <c r="E23" s="169" t="s">
        <v>2525</v>
      </c>
      <c r="F23" s="169"/>
      <c r="O23" s="15">
        <v>10058</v>
      </c>
      <c r="P23" s="15" t="s">
        <v>921</v>
      </c>
      <c r="Q23" s="15" t="s">
        <v>920</v>
      </c>
      <c r="R23" s="15">
        <v>128</v>
      </c>
      <c r="S23" s="15">
        <v>93</v>
      </c>
      <c r="T23" s="80">
        <v>221</v>
      </c>
      <c r="V23" s="15" t="s">
        <v>2453</v>
      </c>
      <c r="W23" s="15" t="s">
        <v>2452</v>
      </c>
      <c r="X23" s="15" t="s">
        <v>2451</v>
      </c>
      <c r="Y23" s="15" t="s">
        <v>1248</v>
      </c>
      <c r="Z23" s="16">
        <v>393.60623872475082</v>
      </c>
    </row>
    <row r="24" spans="1:26" x14ac:dyDescent="0.2">
      <c r="A24" s="167" t="s">
        <v>2529</v>
      </c>
      <c r="B24" s="168"/>
      <c r="C24" s="168"/>
      <c r="D24" s="168"/>
      <c r="E24" s="169" t="s">
        <v>2526</v>
      </c>
      <c r="F24" s="169"/>
      <c r="O24" s="15">
        <v>10060</v>
      </c>
      <c r="P24" s="15" t="s">
        <v>553</v>
      </c>
      <c r="Q24" s="15" t="s">
        <v>552</v>
      </c>
      <c r="R24" s="15">
        <v>170</v>
      </c>
      <c r="S24" s="15">
        <v>135</v>
      </c>
      <c r="T24" s="80">
        <v>305</v>
      </c>
      <c r="V24" s="15" t="s">
        <v>2450</v>
      </c>
      <c r="W24" s="15" t="s">
        <v>2449</v>
      </c>
      <c r="X24" s="15" t="s">
        <v>2270</v>
      </c>
      <c r="Y24" s="15" t="s">
        <v>1324</v>
      </c>
      <c r="Z24" s="16">
        <v>332.32289937739125</v>
      </c>
    </row>
    <row r="25" spans="1:26" x14ac:dyDescent="0.2">
      <c r="A25" s="167" t="s">
        <v>2530</v>
      </c>
      <c r="B25" s="168"/>
      <c r="C25" s="168"/>
      <c r="D25" s="21"/>
      <c r="E25" s="169" t="s">
        <v>2527</v>
      </c>
      <c r="F25" s="169"/>
      <c r="O25" s="15">
        <v>10062</v>
      </c>
      <c r="P25" s="15" t="s">
        <v>816</v>
      </c>
      <c r="Q25" s="15" t="s">
        <v>815</v>
      </c>
      <c r="R25" s="15">
        <v>144</v>
      </c>
      <c r="S25" s="15">
        <v>96</v>
      </c>
      <c r="T25" s="80">
        <v>240</v>
      </c>
      <c r="V25" s="15" t="s">
        <v>2448</v>
      </c>
      <c r="W25" s="15" t="s">
        <v>2447</v>
      </c>
      <c r="X25" s="15" t="s">
        <v>2446</v>
      </c>
      <c r="Y25" s="15" t="s">
        <v>1978</v>
      </c>
      <c r="Z25" s="16">
        <v>307.01613942770365</v>
      </c>
    </row>
    <row r="26" spans="1:26" x14ac:dyDescent="0.2">
      <c r="O26" s="15">
        <v>10064</v>
      </c>
      <c r="P26" s="15" t="s">
        <v>804</v>
      </c>
      <c r="Q26" s="15" t="s">
        <v>803</v>
      </c>
      <c r="R26" s="15">
        <v>155</v>
      </c>
      <c r="S26" s="15">
        <v>111</v>
      </c>
      <c r="T26" s="80">
        <v>266</v>
      </c>
      <c r="V26" s="15" t="s">
        <v>2445</v>
      </c>
      <c r="W26" s="15" t="s">
        <v>2444</v>
      </c>
      <c r="X26" s="15" t="s">
        <v>2443</v>
      </c>
      <c r="Y26" s="15" t="s">
        <v>1248</v>
      </c>
      <c r="Z26" s="16">
        <v>324.67683800942046</v>
      </c>
    </row>
    <row r="27" spans="1:26" x14ac:dyDescent="0.2">
      <c r="O27" s="15">
        <v>10065</v>
      </c>
      <c r="P27" s="15" t="s">
        <v>796</v>
      </c>
      <c r="Q27" s="15" t="s">
        <v>797</v>
      </c>
      <c r="R27" s="15">
        <v>187</v>
      </c>
      <c r="S27" s="15">
        <v>97</v>
      </c>
      <c r="T27" s="80">
        <v>284</v>
      </c>
      <c r="V27" s="15" t="s">
        <v>2442</v>
      </c>
      <c r="W27" s="15" t="s">
        <v>2441</v>
      </c>
      <c r="X27" s="15" t="s">
        <v>2440</v>
      </c>
      <c r="Y27" s="15" t="s">
        <v>1460</v>
      </c>
      <c r="Z27" s="16">
        <v>366.64619718309859</v>
      </c>
    </row>
    <row r="28" spans="1:26" x14ac:dyDescent="0.2">
      <c r="O28" s="15">
        <v>10066</v>
      </c>
      <c r="P28" s="15" t="s">
        <v>796</v>
      </c>
      <c r="Q28" s="15" t="s">
        <v>798</v>
      </c>
      <c r="R28" s="15">
        <v>187</v>
      </c>
      <c r="S28" s="15">
        <v>98</v>
      </c>
      <c r="T28" s="80">
        <v>285</v>
      </c>
      <c r="V28" s="15" t="s">
        <v>2439</v>
      </c>
      <c r="W28" s="15" t="s">
        <v>2438</v>
      </c>
      <c r="X28" s="15" t="s">
        <v>982</v>
      </c>
      <c r="Y28" s="15" t="s">
        <v>1251</v>
      </c>
      <c r="Z28" s="16">
        <v>296.46286551398447</v>
      </c>
    </row>
    <row r="29" spans="1:26" x14ac:dyDescent="0.2">
      <c r="O29" s="15">
        <v>10068</v>
      </c>
      <c r="P29" s="15" t="s">
        <v>717</v>
      </c>
      <c r="Q29" s="15" t="s">
        <v>718</v>
      </c>
      <c r="R29" s="15">
        <v>211</v>
      </c>
      <c r="S29" s="15">
        <v>101</v>
      </c>
      <c r="T29" s="80">
        <v>312</v>
      </c>
      <c r="V29" s="15" t="s">
        <v>2437</v>
      </c>
      <c r="W29" s="15" t="s">
        <v>2436</v>
      </c>
      <c r="X29" s="15" t="s">
        <v>2435</v>
      </c>
      <c r="Y29" s="15" t="s">
        <v>1362</v>
      </c>
      <c r="Z29" s="16">
        <v>307.56415134221095</v>
      </c>
    </row>
    <row r="30" spans="1:26" x14ac:dyDescent="0.2">
      <c r="O30" s="15">
        <v>10069</v>
      </c>
      <c r="P30" s="15" t="s">
        <v>504</v>
      </c>
      <c r="Q30" s="15" t="s">
        <v>521</v>
      </c>
      <c r="R30" s="15">
        <v>244</v>
      </c>
      <c r="S30" s="15">
        <v>118</v>
      </c>
      <c r="T30" s="80">
        <v>362</v>
      </c>
      <c r="V30" s="15" t="s">
        <v>2434</v>
      </c>
      <c r="W30" s="15" t="s">
        <v>2433</v>
      </c>
      <c r="X30" s="15" t="s">
        <v>2432</v>
      </c>
      <c r="Y30" s="15" t="s">
        <v>1751</v>
      </c>
      <c r="Z30" s="16">
        <v>398.88054996905942</v>
      </c>
    </row>
    <row r="31" spans="1:26" x14ac:dyDescent="0.2">
      <c r="O31" s="15">
        <v>10070</v>
      </c>
      <c r="P31" s="15" t="s">
        <v>504</v>
      </c>
      <c r="Q31" s="15" t="s">
        <v>539</v>
      </c>
      <c r="R31" s="15">
        <v>115</v>
      </c>
      <c r="S31" s="15">
        <v>67</v>
      </c>
      <c r="T31" s="80">
        <v>182</v>
      </c>
      <c r="V31" s="15" t="s">
        <v>2431</v>
      </c>
      <c r="W31" s="15" t="s">
        <v>2430</v>
      </c>
      <c r="X31" s="15" t="s">
        <v>2429</v>
      </c>
      <c r="Y31" s="15" t="s">
        <v>1978</v>
      </c>
      <c r="Z31" s="16">
        <v>330.78469559883456</v>
      </c>
    </row>
    <row r="32" spans="1:26" x14ac:dyDescent="0.2">
      <c r="O32" s="15">
        <v>10071</v>
      </c>
      <c r="P32" s="15" t="s">
        <v>504</v>
      </c>
      <c r="Q32" s="15" t="s">
        <v>532</v>
      </c>
      <c r="R32" s="15">
        <v>180</v>
      </c>
      <c r="S32" s="15">
        <v>91</v>
      </c>
      <c r="T32" s="80">
        <v>271</v>
      </c>
      <c r="V32" s="15" t="s">
        <v>2428</v>
      </c>
      <c r="W32" s="15" t="s">
        <v>2427</v>
      </c>
      <c r="X32" s="15" t="s">
        <v>2426</v>
      </c>
      <c r="Y32" s="15" t="s">
        <v>1251</v>
      </c>
      <c r="Z32" s="16">
        <v>297.41149187761897</v>
      </c>
    </row>
    <row r="33" spans="15:26" x14ac:dyDescent="0.2">
      <c r="O33" s="15">
        <v>10072</v>
      </c>
      <c r="P33" s="15" t="s">
        <v>504</v>
      </c>
      <c r="Q33" s="15" t="s">
        <v>525</v>
      </c>
      <c r="R33" s="15">
        <v>87</v>
      </c>
      <c r="S33" s="15">
        <v>64</v>
      </c>
      <c r="T33" s="80">
        <v>151</v>
      </c>
      <c r="V33" s="15" t="s">
        <v>2425</v>
      </c>
      <c r="W33" s="15" t="s">
        <v>2424</v>
      </c>
      <c r="X33" s="15" t="s">
        <v>2423</v>
      </c>
      <c r="Y33" s="15" t="s">
        <v>1751</v>
      </c>
      <c r="Z33" s="16">
        <v>311.17776157416915</v>
      </c>
    </row>
    <row r="34" spans="15:26" x14ac:dyDescent="0.2">
      <c r="O34" s="15">
        <v>10073</v>
      </c>
      <c r="P34" s="15" t="s">
        <v>504</v>
      </c>
      <c r="Q34" s="15" t="s">
        <v>523</v>
      </c>
      <c r="R34" s="15">
        <v>150</v>
      </c>
      <c r="S34" s="15">
        <v>90</v>
      </c>
      <c r="T34" s="80">
        <v>240</v>
      </c>
      <c r="V34" s="15" t="s">
        <v>2422</v>
      </c>
      <c r="W34" s="15" t="s">
        <v>2421</v>
      </c>
      <c r="X34" s="15" t="s">
        <v>2420</v>
      </c>
      <c r="Y34" s="15" t="s">
        <v>1251</v>
      </c>
      <c r="Z34" s="16">
        <v>333.32568694667822</v>
      </c>
    </row>
    <row r="35" spans="15:26" x14ac:dyDescent="0.2">
      <c r="O35" s="15">
        <v>10075</v>
      </c>
      <c r="P35" s="15" t="s">
        <v>504</v>
      </c>
      <c r="Q35" s="15" t="s">
        <v>520</v>
      </c>
      <c r="R35" s="15">
        <v>165</v>
      </c>
      <c r="S35" s="15">
        <v>92</v>
      </c>
      <c r="T35" s="80">
        <v>257</v>
      </c>
      <c r="V35" s="15" t="s">
        <v>2419</v>
      </c>
      <c r="W35" s="15" t="s">
        <v>2418</v>
      </c>
      <c r="X35" s="15" t="s">
        <v>2417</v>
      </c>
      <c r="Y35" s="15" t="s">
        <v>1985</v>
      </c>
      <c r="Z35" s="16">
        <v>331.02582382413311</v>
      </c>
    </row>
    <row r="36" spans="15:26" x14ac:dyDescent="0.2">
      <c r="O36" s="15">
        <v>10077</v>
      </c>
      <c r="P36" s="15" t="s">
        <v>504</v>
      </c>
      <c r="Q36" s="15" t="s">
        <v>517</v>
      </c>
      <c r="R36" s="15">
        <v>76</v>
      </c>
      <c r="S36" s="15">
        <v>84</v>
      </c>
      <c r="T36" s="80">
        <v>160</v>
      </c>
      <c r="V36" s="15" t="s">
        <v>2416</v>
      </c>
      <c r="W36" s="15" t="s">
        <v>2415</v>
      </c>
      <c r="X36" s="15" t="s">
        <v>2414</v>
      </c>
      <c r="Y36" s="15" t="s">
        <v>1366</v>
      </c>
      <c r="Z36" s="16">
        <v>365.88335318166753</v>
      </c>
    </row>
    <row r="37" spans="15:26" x14ac:dyDescent="0.2">
      <c r="O37" s="15">
        <v>10078</v>
      </c>
      <c r="P37" s="15" t="s">
        <v>504</v>
      </c>
      <c r="Q37" s="15" t="s">
        <v>507</v>
      </c>
      <c r="R37" s="15">
        <v>126</v>
      </c>
      <c r="S37" s="15">
        <v>78</v>
      </c>
      <c r="T37" s="80">
        <v>204</v>
      </c>
      <c r="V37" s="15" t="s">
        <v>2413</v>
      </c>
      <c r="W37" s="15" t="s">
        <v>2412</v>
      </c>
      <c r="X37" s="15" t="s">
        <v>2411</v>
      </c>
      <c r="Y37" s="15" t="s">
        <v>1366</v>
      </c>
      <c r="Z37" s="16">
        <v>360.09096697782815</v>
      </c>
    </row>
    <row r="38" spans="15:26" x14ac:dyDescent="0.2">
      <c r="O38" s="15">
        <v>10079</v>
      </c>
      <c r="P38" s="15" t="s">
        <v>504</v>
      </c>
      <c r="Q38" s="15" t="s">
        <v>505</v>
      </c>
      <c r="R38" s="15">
        <v>120</v>
      </c>
      <c r="S38" s="15">
        <v>71</v>
      </c>
      <c r="T38" s="80">
        <v>191</v>
      </c>
      <c r="V38" s="15" t="s">
        <v>2410</v>
      </c>
      <c r="W38" s="15" t="s">
        <v>2409</v>
      </c>
      <c r="X38" s="15" t="s">
        <v>2408</v>
      </c>
      <c r="Y38" s="15" t="s">
        <v>1248</v>
      </c>
      <c r="Z38" s="16">
        <v>324.26765072529463</v>
      </c>
    </row>
    <row r="39" spans="15:26" x14ac:dyDescent="0.2">
      <c r="O39" s="15">
        <v>10080</v>
      </c>
      <c r="P39" s="15" t="s">
        <v>504</v>
      </c>
      <c r="Q39" s="15" t="s">
        <v>524</v>
      </c>
      <c r="R39" s="15">
        <v>130</v>
      </c>
      <c r="S39" s="15">
        <v>56</v>
      </c>
      <c r="T39" s="80">
        <v>186</v>
      </c>
      <c r="V39" s="15" t="s">
        <v>2407</v>
      </c>
      <c r="W39" s="15" t="s">
        <v>2406</v>
      </c>
      <c r="X39" s="15" t="s">
        <v>2405</v>
      </c>
      <c r="Y39" s="15" t="s">
        <v>2404</v>
      </c>
      <c r="Z39" s="16">
        <v>448.87751117574192</v>
      </c>
    </row>
    <row r="40" spans="15:26" x14ac:dyDescent="0.2">
      <c r="O40" s="15">
        <v>10085</v>
      </c>
      <c r="P40" s="15" t="s">
        <v>504</v>
      </c>
      <c r="Q40" s="15" t="s">
        <v>531</v>
      </c>
      <c r="R40" s="15">
        <v>115</v>
      </c>
      <c r="S40" s="15">
        <v>59</v>
      </c>
      <c r="T40" s="80">
        <v>174</v>
      </c>
      <c r="V40" s="15" t="s">
        <v>2403</v>
      </c>
      <c r="W40" s="15" t="s">
        <v>2402</v>
      </c>
      <c r="X40" s="15" t="s">
        <v>2401</v>
      </c>
      <c r="Y40" s="15" t="s">
        <v>1406</v>
      </c>
      <c r="Z40" s="16">
        <v>333.59988582302572</v>
      </c>
    </row>
    <row r="41" spans="15:26" x14ac:dyDescent="0.2">
      <c r="O41" s="15">
        <v>10088</v>
      </c>
      <c r="P41" s="15" t="s">
        <v>449</v>
      </c>
      <c r="Q41" s="15" t="s">
        <v>451</v>
      </c>
      <c r="R41" s="15">
        <v>194</v>
      </c>
      <c r="S41" s="15">
        <v>111</v>
      </c>
      <c r="T41" s="80">
        <v>305</v>
      </c>
      <c r="V41" s="15" t="s">
        <v>2400</v>
      </c>
      <c r="W41" s="15" t="s">
        <v>2399</v>
      </c>
      <c r="X41" s="15" t="s">
        <v>2398</v>
      </c>
      <c r="Y41" s="15" t="s">
        <v>2012</v>
      </c>
      <c r="Z41" s="16">
        <v>360.17770691632239</v>
      </c>
    </row>
    <row r="42" spans="15:26" x14ac:dyDescent="0.2">
      <c r="O42" s="15">
        <v>10089</v>
      </c>
      <c r="P42" s="15" t="s">
        <v>436</v>
      </c>
      <c r="Q42" s="15" t="s">
        <v>437</v>
      </c>
      <c r="R42" s="15">
        <v>172</v>
      </c>
      <c r="S42" s="15">
        <v>94</v>
      </c>
      <c r="T42" s="80">
        <v>266</v>
      </c>
      <c r="V42" s="15" t="s">
        <v>2397</v>
      </c>
      <c r="W42" s="15" t="s">
        <v>2396</v>
      </c>
      <c r="X42" s="15" t="s">
        <v>2395</v>
      </c>
      <c r="Y42" s="15" t="s">
        <v>1928</v>
      </c>
      <c r="Z42" s="16">
        <v>307.93174008779681</v>
      </c>
    </row>
    <row r="43" spans="15:26" x14ac:dyDescent="0.2">
      <c r="O43" s="15">
        <v>10091</v>
      </c>
      <c r="P43" s="15" t="s">
        <v>396</v>
      </c>
      <c r="Q43" s="15" t="s">
        <v>398</v>
      </c>
      <c r="R43" s="15">
        <v>167</v>
      </c>
      <c r="S43" s="15">
        <v>104</v>
      </c>
      <c r="T43" s="80">
        <v>271</v>
      </c>
      <c r="V43" s="15" t="s">
        <v>2394</v>
      </c>
      <c r="W43" s="15" t="s">
        <v>2393</v>
      </c>
      <c r="X43" s="15" t="s">
        <v>2392</v>
      </c>
      <c r="Y43" s="15" t="s">
        <v>1769</v>
      </c>
      <c r="Z43" s="16">
        <v>283.82676885219172</v>
      </c>
    </row>
    <row r="44" spans="15:26" x14ac:dyDescent="0.2">
      <c r="O44" s="15">
        <v>10092</v>
      </c>
      <c r="P44" s="15" t="s">
        <v>392</v>
      </c>
      <c r="Q44" s="15" t="s">
        <v>393</v>
      </c>
      <c r="R44" s="15">
        <v>250</v>
      </c>
      <c r="S44" s="15">
        <v>108</v>
      </c>
      <c r="T44" s="80">
        <v>358</v>
      </c>
      <c r="V44" s="15" t="s">
        <v>2391</v>
      </c>
      <c r="W44" s="15" t="s">
        <v>2390</v>
      </c>
      <c r="X44" s="15" t="s">
        <v>2389</v>
      </c>
      <c r="Y44" s="15" t="s">
        <v>1237</v>
      </c>
      <c r="Z44" s="16">
        <v>353.59700128263722</v>
      </c>
    </row>
    <row r="45" spans="15:26" x14ac:dyDescent="0.2">
      <c r="O45" s="15">
        <v>10096</v>
      </c>
      <c r="P45" s="15" t="s">
        <v>259</v>
      </c>
      <c r="Q45" s="15" t="s">
        <v>258</v>
      </c>
      <c r="R45" s="15">
        <v>149</v>
      </c>
      <c r="S45" s="15">
        <v>111</v>
      </c>
      <c r="T45" s="80">
        <v>260</v>
      </c>
      <c r="V45" s="15" t="s">
        <v>2388</v>
      </c>
      <c r="W45" s="15" t="s">
        <v>2387</v>
      </c>
      <c r="X45" s="15" t="s">
        <v>2386</v>
      </c>
      <c r="Y45" s="15" t="s">
        <v>1251</v>
      </c>
      <c r="Z45" s="16">
        <v>386.11806959828567</v>
      </c>
    </row>
    <row r="46" spans="15:26" x14ac:dyDescent="0.2">
      <c r="O46" s="15">
        <v>10098</v>
      </c>
      <c r="P46" s="15" t="s">
        <v>137</v>
      </c>
      <c r="Q46" s="15" t="s">
        <v>138</v>
      </c>
      <c r="R46" s="15">
        <v>160</v>
      </c>
      <c r="S46" s="15">
        <v>92</v>
      </c>
      <c r="T46" s="80">
        <v>252</v>
      </c>
      <c r="V46" s="15" t="s">
        <v>2385</v>
      </c>
      <c r="W46" s="15" t="s">
        <v>2384</v>
      </c>
      <c r="X46" s="15" t="s">
        <v>2383</v>
      </c>
      <c r="Y46" s="15" t="s">
        <v>1248</v>
      </c>
      <c r="Z46" s="16">
        <v>340.74436139415451</v>
      </c>
    </row>
    <row r="47" spans="15:26" x14ac:dyDescent="0.2">
      <c r="O47" s="15">
        <v>10099</v>
      </c>
      <c r="P47" s="15" t="s">
        <v>121</v>
      </c>
      <c r="Q47" s="15" t="s">
        <v>128</v>
      </c>
      <c r="R47" s="15">
        <v>314</v>
      </c>
      <c r="S47" s="15">
        <v>261</v>
      </c>
      <c r="T47" s="80">
        <v>575</v>
      </c>
      <c r="V47" s="15" t="s">
        <v>2382</v>
      </c>
      <c r="W47" s="15" t="s">
        <v>2381</v>
      </c>
      <c r="X47" s="15" t="s">
        <v>2380</v>
      </c>
      <c r="Y47" s="15" t="s">
        <v>1928</v>
      </c>
      <c r="Z47" s="16">
        <v>314.372076912419</v>
      </c>
    </row>
    <row r="48" spans="15:26" x14ac:dyDescent="0.2">
      <c r="O48" s="15">
        <v>10100</v>
      </c>
      <c r="P48" s="15" t="s">
        <v>121</v>
      </c>
      <c r="Q48" s="15" t="s">
        <v>127</v>
      </c>
      <c r="R48" s="15">
        <v>276</v>
      </c>
      <c r="S48" s="15">
        <v>287</v>
      </c>
      <c r="T48" s="80">
        <v>563</v>
      </c>
      <c r="V48" s="15" t="s">
        <v>2379</v>
      </c>
      <c r="W48" s="15" t="s">
        <v>2378</v>
      </c>
      <c r="X48" s="15" t="s">
        <v>2377</v>
      </c>
      <c r="Y48" s="15" t="s">
        <v>1248</v>
      </c>
      <c r="Z48" s="16">
        <v>352.81069473286766</v>
      </c>
    </row>
    <row r="49" spans="15:26" x14ac:dyDescent="0.2">
      <c r="O49" s="15">
        <v>10104</v>
      </c>
      <c r="P49" s="15" t="s">
        <v>1215</v>
      </c>
      <c r="Q49" s="15" t="s">
        <v>1214</v>
      </c>
      <c r="R49" s="15">
        <v>133</v>
      </c>
      <c r="S49" s="15">
        <v>86</v>
      </c>
      <c r="T49" s="80">
        <v>219</v>
      </c>
      <c r="V49" s="15" t="s">
        <v>2376</v>
      </c>
      <c r="W49" s="15" t="s">
        <v>2375</v>
      </c>
      <c r="X49" s="15" t="s">
        <v>1678</v>
      </c>
      <c r="Y49" s="15" t="s">
        <v>1928</v>
      </c>
      <c r="Z49" s="16">
        <v>358.61414891402399</v>
      </c>
    </row>
    <row r="50" spans="15:26" x14ac:dyDescent="0.2">
      <c r="O50" s="15">
        <v>10105</v>
      </c>
      <c r="P50" s="15" t="s">
        <v>1197</v>
      </c>
      <c r="Q50" s="15" t="s">
        <v>1196</v>
      </c>
      <c r="R50" s="15">
        <v>148</v>
      </c>
      <c r="S50" s="15">
        <v>92</v>
      </c>
      <c r="T50" s="80">
        <v>240</v>
      </c>
      <c r="V50" s="15" t="s">
        <v>2374</v>
      </c>
      <c r="W50" s="15" t="s">
        <v>2373</v>
      </c>
      <c r="X50" s="15" t="s">
        <v>2372</v>
      </c>
      <c r="Y50" s="15" t="s">
        <v>1587</v>
      </c>
      <c r="Z50" s="16">
        <v>346.96052659745266</v>
      </c>
    </row>
    <row r="51" spans="15:26" x14ac:dyDescent="0.2">
      <c r="O51" s="15">
        <v>10106</v>
      </c>
      <c r="P51" s="15" t="s">
        <v>1174</v>
      </c>
      <c r="Q51" s="15" t="s">
        <v>1173</v>
      </c>
      <c r="R51" s="15">
        <v>273</v>
      </c>
      <c r="S51" s="15">
        <v>120</v>
      </c>
      <c r="T51" s="80">
        <v>393</v>
      </c>
      <c r="V51" s="15" t="s">
        <v>2371</v>
      </c>
      <c r="W51" s="15" t="s">
        <v>2370</v>
      </c>
      <c r="X51" s="15" t="s">
        <v>2369</v>
      </c>
      <c r="Y51" s="15" t="s">
        <v>1681</v>
      </c>
      <c r="Z51" s="16">
        <v>377.43755663239176</v>
      </c>
    </row>
    <row r="52" spans="15:26" x14ac:dyDescent="0.2">
      <c r="O52" s="15">
        <v>10107</v>
      </c>
      <c r="P52" s="15" t="s">
        <v>1174</v>
      </c>
      <c r="Q52" s="15" t="s">
        <v>1175</v>
      </c>
      <c r="R52" s="15">
        <v>256</v>
      </c>
      <c r="S52" s="15">
        <v>112</v>
      </c>
      <c r="T52" s="80">
        <v>368</v>
      </c>
      <c r="V52" s="15" t="s">
        <v>2368</v>
      </c>
      <c r="W52" s="15" t="s">
        <v>2367</v>
      </c>
      <c r="X52" s="15" t="s">
        <v>2366</v>
      </c>
      <c r="Y52" s="15" t="s">
        <v>1241</v>
      </c>
      <c r="Z52" s="16">
        <v>276.59762997961479</v>
      </c>
    </row>
    <row r="53" spans="15:26" x14ac:dyDescent="0.2">
      <c r="O53" s="15">
        <v>10109</v>
      </c>
      <c r="P53" s="15" t="s">
        <v>1170</v>
      </c>
      <c r="Q53" s="15" t="s">
        <v>1172</v>
      </c>
      <c r="R53" s="15">
        <v>246</v>
      </c>
      <c r="S53" s="15">
        <v>115</v>
      </c>
      <c r="T53" s="80">
        <v>361</v>
      </c>
      <c r="V53" s="15" t="s">
        <v>2365</v>
      </c>
      <c r="W53" s="15" t="s">
        <v>2364</v>
      </c>
      <c r="X53" s="15" t="s">
        <v>2363</v>
      </c>
      <c r="Y53" s="15" t="s">
        <v>1978</v>
      </c>
      <c r="Z53" s="16">
        <v>313.64313993986843</v>
      </c>
    </row>
    <row r="54" spans="15:26" x14ac:dyDescent="0.2">
      <c r="O54" s="15">
        <v>10111</v>
      </c>
      <c r="P54" s="15" t="s">
        <v>1145</v>
      </c>
      <c r="Q54" s="15" t="s">
        <v>1150</v>
      </c>
      <c r="R54" s="15">
        <v>167</v>
      </c>
      <c r="S54" s="15">
        <v>131</v>
      </c>
      <c r="T54" s="80">
        <v>298</v>
      </c>
      <c r="V54" s="15" t="s">
        <v>2362</v>
      </c>
      <c r="W54" s="15" t="s">
        <v>2361</v>
      </c>
      <c r="X54" s="15" t="s">
        <v>2360</v>
      </c>
      <c r="Y54" s="15" t="s">
        <v>1978</v>
      </c>
      <c r="Z54" s="16">
        <v>328.10412051395656</v>
      </c>
    </row>
    <row r="55" spans="15:26" x14ac:dyDescent="0.2">
      <c r="O55" s="15">
        <v>10112</v>
      </c>
      <c r="P55" s="15" t="s">
        <v>1145</v>
      </c>
      <c r="Q55" s="15" t="s">
        <v>1152</v>
      </c>
      <c r="R55" s="15">
        <v>183</v>
      </c>
      <c r="S55" s="15">
        <v>101</v>
      </c>
      <c r="T55" s="80">
        <v>284</v>
      </c>
      <c r="V55" s="15" t="s">
        <v>2359</v>
      </c>
      <c r="W55" s="15" t="s">
        <v>2358</v>
      </c>
      <c r="X55" s="15" t="s">
        <v>2357</v>
      </c>
      <c r="Y55" s="15" t="s">
        <v>1251</v>
      </c>
      <c r="Z55" s="16">
        <v>280.52781122080421</v>
      </c>
    </row>
    <row r="56" spans="15:26" x14ac:dyDescent="0.2">
      <c r="O56" s="15">
        <v>10115</v>
      </c>
      <c r="P56" s="15" t="s">
        <v>1097</v>
      </c>
      <c r="Q56" s="15" t="s">
        <v>1098</v>
      </c>
      <c r="R56" s="15">
        <v>173</v>
      </c>
      <c r="S56" s="15">
        <v>103</v>
      </c>
      <c r="T56" s="80">
        <v>276</v>
      </c>
      <c r="V56" s="15" t="s">
        <v>2356</v>
      </c>
      <c r="W56" s="15" t="s">
        <v>2355</v>
      </c>
      <c r="X56" s="15" t="s">
        <v>2354</v>
      </c>
      <c r="Y56" s="15" t="s">
        <v>1307</v>
      </c>
      <c r="Z56" s="16">
        <v>313.31661891117477</v>
      </c>
    </row>
    <row r="57" spans="15:26" x14ac:dyDescent="0.2">
      <c r="O57" s="15">
        <v>10117</v>
      </c>
      <c r="P57" s="15" t="s">
        <v>1043</v>
      </c>
      <c r="Q57" s="15" t="s">
        <v>1057</v>
      </c>
      <c r="R57" s="15">
        <v>204</v>
      </c>
      <c r="S57" s="15">
        <v>112</v>
      </c>
      <c r="T57" s="80">
        <v>316</v>
      </c>
      <c r="V57" s="15" t="s">
        <v>2353</v>
      </c>
      <c r="W57" s="15" t="s">
        <v>2352</v>
      </c>
      <c r="X57" s="15" t="s">
        <v>2351</v>
      </c>
      <c r="Y57" s="15" t="s">
        <v>1978</v>
      </c>
      <c r="Z57" s="16">
        <v>332.67022931551048</v>
      </c>
    </row>
    <row r="58" spans="15:26" x14ac:dyDescent="0.2">
      <c r="O58" s="15">
        <v>10118</v>
      </c>
      <c r="P58" s="15" t="s">
        <v>1043</v>
      </c>
      <c r="Q58" s="15" t="s">
        <v>1071</v>
      </c>
      <c r="R58" s="15">
        <v>244</v>
      </c>
      <c r="S58" s="15">
        <v>121</v>
      </c>
      <c r="T58" s="80">
        <v>365</v>
      </c>
      <c r="V58" s="15" t="s">
        <v>2350</v>
      </c>
      <c r="W58" s="15" t="s">
        <v>2349</v>
      </c>
      <c r="X58" s="15" t="s">
        <v>2348</v>
      </c>
      <c r="Y58" s="15" t="s">
        <v>1251</v>
      </c>
      <c r="Z58" s="16">
        <v>335.84966881282133</v>
      </c>
    </row>
    <row r="59" spans="15:26" x14ac:dyDescent="0.2">
      <c r="O59" s="15">
        <v>10119</v>
      </c>
      <c r="P59" s="15" t="s">
        <v>1043</v>
      </c>
      <c r="Q59" s="15" t="s">
        <v>1064</v>
      </c>
      <c r="R59" s="15">
        <v>182</v>
      </c>
      <c r="S59" s="15">
        <v>136</v>
      </c>
      <c r="T59" s="80">
        <v>318</v>
      </c>
      <c r="V59" s="15" t="s">
        <v>2347</v>
      </c>
      <c r="W59" s="15" t="s">
        <v>2346</v>
      </c>
      <c r="X59" s="15" t="s">
        <v>2345</v>
      </c>
      <c r="Y59" s="15" t="s">
        <v>1281</v>
      </c>
      <c r="Z59" s="16">
        <v>371.09940130052422</v>
      </c>
    </row>
    <row r="60" spans="15:26" x14ac:dyDescent="0.2">
      <c r="O60" s="15">
        <v>10120</v>
      </c>
      <c r="P60" s="15" t="s">
        <v>1043</v>
      </c>
      <c r="Q60" s="15" t="s">
        <v>1060</v>
      </c>
      <c r="R60" s="15">
        <v>176</v>
      </c>
      <c r="S60" s="15">
        <v>110</v>
      </c>
      <c r="T60" s="80">
        <v>286</v>
      </c>
      <c r="V60" s="15" t="s">
        <v>2344</v>
      </c>
      <c r="W60" s="15" t="s">
        <v>2343</v>
      </c>
      <c r="X60" s="15" t="s">
        <v>2342</v>
      </c>
      <c r="Y60" s="15" t="s">
        <v>1261</v>
      </c>
      <c r="Z60" s="16">
        <v>363.13976853984337</v>
      </c>
    </row>
    <row r="61" spans="15:26" x14ac:dyDescent="0.2">
      <c r="O61" s="15">
        <v>10121</v>
      </c>
      <c r="P61" s="15" t="s">
        <v>1043</v>
      </c>
      <c r="Q61" s="15" t="s">
        <v>1055</v>
      </c>
      <c r="R61" s="15">
        <v>227</v>
      </c>
      <c r="S61" s="15">
        <v>128</v>
      </c>
      <c r="T61" s="80">
        <v>355</v>
      </c>
      <c r="V61" s="15" t="s">
        <v>2341</v>
      </c>
      <c r="W61" s="15" t="s">
        <v>2340</v>
      </c>
      <c r="X61" s="15" t="s">
        <v>2339</v>
      </c>
      <c r="Y61" s="15" t="s">
        <v>2338</v>
      </c>
      <c r="Z61" s="16">
        <v>333.68567211314019</v>
      </c>
    </row>
    <row r="62" spans="15:26" x14ac:dyDescent="0.2">
      <c r="O62" s="15">
        <v>10122</v>
      </c>
      <c r="P62" s="15" t="s">
        <v>1043</v>
      </c>
      <c r="Q62" s="15" t="s">
        <v>1049</v>
      </c>
      <c r="R62" s="15">
        <v>269</v>
      </c>
      <c r="S62" s="15">
        <v>123</v>
      </c>
      <c r="T62" s="80">
        <v>392</v>
      </c>
      <c r="V62" s="15" t="s">
        <v>2337</v>
      </c>
      <c r="W62" s="15" t="s">
        <v>2336</v>
      </c>
      <c r="X62" s="15" t="s">
        <v>2335</v>
      </c>
      <c r="Y62" s="15" t="s">
        <v>1985</v>
      </c>
      <c r="Z62" s="16">
        <v>388.54002561139396</v>
      </c>
    </row>
    <row r="63" spans="15:26" x14ac:dyDescent="0.2">
      <c r="O63" s="15">
        <v>10123</v>
      </c>
      <c r="P63" s="15" t="s">
        <v>1043</v>
      </c>
      <c r="Q63" s="15" t="s">
        <v>1048</v>
      </c>
      <c r="R63" s="15">
        <v>380</v>
      </c>
      <c r="S63" s="15">
        <v>159</v>
      </c>
      <c r="T63" s="80">
        <v>539</v>
      </c>
      <c r="V63" s="15" t="s">
        <v>2334</v>
      </c>
      <c r="W63" s="15" t="s">
        <v>2333</v>
      </c>
      <c r="X63" s="15" t="s">
        <v>1053</v>
      </c>
      <c r="Y63" s="15" t="s">
        <v>1513</v>
      </c>
      <c r="Z63" s="16">
        <v>390.30747947704469</v>
      </c>
    </row>
    <row r="64" spans="15:26" x14ac:dyDescent="0.2">
      <c r="O64" s="15">
        <v>10123</v>
      </c>
      <c r="P64" s="15" t="s">
        <v>1043</v>
      </c>
      <c r="Q64" s="15" t="s">
        <v>1048</v>
      </c>
      <c r="R64" s="15">
        <v>193</v>
      </c>
      <c r="S64" s="15">
        <v>140</v>
      </c>
      <c r="T64" s="80">
        <v>333</v>
      </c>
      <c r="V64" s="15" t="s">
        <v>2332</v>
      </c>
      <c r="W64" s="15" t="s">
        <v>2331</v>
      </c>
      <c r="X64" s="15" t="s">
        <v>2330</v>
      </c>
      <c r="Y64" s="15" t="s">
        <v>1640</v>
      </c>
      <c r="Z64" s="16">
        <v>389.71908713692949</v>
      </c>
    </row>
    <row r="65" spans="15:26" x14ac:dyDescent="0.2">
      <c r="O65" s="15">
        <v>10124</v>
      </c>
      <c r="P65" s="15" t="s">
        <v>1043</v>
      </c>
      <c r="Q65" s="15" t="s">
        <v>1044</v>
      </c>
      <c r="R65" s="15">
        <v>185</v>
      </c>
      <c r="S65" s="15">
        <v>141</v>
      </c>
      <c r="T65" s="80">
        <v>326</v>
      </c>
      <c r="V65" s="15" t="s">
        <v>2329</v>
      </c>
      <c r="W65" s="15" t="s">
        <v>2328</v>
      </c>
      <c r="X65" s="15" t="s">
        <v>2327</v>
      </c>
      <c r="Y65" s="15" t="s">
        <v>1738</v>
      </c>
      <c r="Z65" s="16">
        <v>344.87129727698249</v>
      </c>
    </row>
    <row r="66" spans="15:26" x14ac:dyDescent="0.2">
      <c r="O66" s="15">
        <v>10126</v>
      </c>
      <c r="P66" s="15" t="s">
        <v>962</v>
      </c>
      <c r="Q66" s="15" t="s">
        <v>963</v>
      </c>
      <c r="R66" s="15">
        <v>199</v>
      </c>
      <c r="S66" s="15">
        <v>106</v>
      </c>
      <c r="T66" s="80">
        <v>305</v>
      </c>
      <c r="V66" s="15" t="s">
        <v>2326</v>
      </c>
      <c r="W66" s="15" t="s">
        <v>2325</v>
      </c>
      <c r="X66" s="15" t="s">
        <v>2324</v>
      </c>
      <c r="Y66" s="15" t="s">
        <v>1251</v>
      </c>
      <c r="Z66" s="16">
        <v>235.33175408490635</v>
      </c>
    </row>
    <row r="67" spans="15:26" x14ac:dyDescent="0.2">
      <c r="O67" s="15">
        <v>10129</v>
      </c>
      <c r="P67" s="15" t="s">
        <v>946</v>
      </c>
      <c r="Q67" s="15" t="s">
        <v>948</v>
      </c>
      <c r="R67" s="15">
        <v>234</v>
      </c>
      <c r="S67" s="15">
        <v>152</v>
      </c>
      <c r="T67" s="80">
        <v>386</v>
      </c>
      <c r="V67" s="15" t="s">
        <v>2323</v>
      </c>
      <c r="W67" s="15" t="s">
        <v>2322</v>
      </c>
      <c r="X67" s="15" t="s">
        <v>2321</v>
      </c>
      <c r="Y67" s="15" t="s">
        <v>1226</v>
      </c>
      <c r="Z67" s="16">
        <v>349.14286755860161</v>
      </c>
    </row>
    <row r="68" spans="15:26" x14ac:dyDescent="0.2">
      <c r="O68" s="15">
        <v>10130</v>
      </c>
      <c r="P68" s="15" t="s">
        <v>912</v>
      </c>
      <c r="Q68" s="15" t="s">
        <v>911</v>
      </c>
      <c r="R68" s="15">
        <v>216</v>
      </c>
      <c r="S68" s="15">
        <v>115</v>
      </c>
      <c r="T68" s="80">
        <v>331</v>
      </c>
      <c r="V68" s="15" t="s">
        <v>2320</v>
      </c>
      <c r="W68" s="15" t="s">
        <v>2319</v>
      </c>
      <c r="X68" s="15" t="s">
        <v>2318</v>
      </c>
      <c r="Y68" s="15" t="s">
        <v>1513</v>
      </c>
      <c r="Z68" s="16">
        <v>393.61156412157152</v>
      </c>
    </row>
    <row r="69" spans="15:26" x14ac:dyDescent="0.2">
      <c r="O69" s="15">
        <v>10131</v>
      </c>
      <c r="P69" s="15" t="s">
        <v>896</v>
      </c>
      <c r="Q69" s="15" t="s">
        <v>895</v>
      </c>
      <c r="R69" s="15">
        <v>267</v>
      </c>
      <c r="S69" s="15">
        <v>135</v>
      </c>
      <c r="T69" s="80">
        <v>402</v>
      </c>
      <c r="V69" s="15" t="s">
        <v>2317</v>
      </c>
      <c r="W69" s="15" t="s">
        <v>2316</v>
      </c>
      <c r="X69" s="15" t="s">
        <v>2315</v>
      </c>
      <c r="Y69" s="15" t="s">
        <v>1346</v>
      </c>
      <c r="Z69" s="16">
        <v>414.2676789217777</v>
      </c>
    </row>
    <row r="70" spans="15:26" x14ac:dyDescent="0.2">
      <c r="O70" s="15">
        <v>10133</v>
      </c>
      <c r="P70" s="15" t="s">
        <v>827</v>
      </c>
      <c r="Q70" s="15" t="s">
        <v>828</v>
      </c>
      <c r="R70" s="15">
        <v>200</v>
      </c>
      <c r="S70" s="15">
        <v>119</v>
      </c>
      <c r="T70" s="80">
        <v>319</v>
      </c>
      <c r="V70" s="15" t="s">
        <v>2314</v>
      </c>
      <c r="W70" s="15" t="s">
        <v>2313</v>
      </c>
      <c r="X70" s="15" t="s">
        <v>2312</v>
      </c>
      <c r="Y70" s="15" t="s">
        <v>1558</v>
      </c>
      <c r="Z70" s="16">
        <v>377.345909480297</v>
      </c>
    </row>
    <row r="71" spans="15:26" x14ac:dyDescent="0.2">
      <c r="O71" s="15">
        <v>10137</v>
      </c>
      <c r="P71" s="15" t="s">
        <v>885</v>
      </c>
      <c r="Q71" s="15" t="s">
        <v>887</v>
      </c>
      <c r="R71" s="15">
        <v>391</v>
      </c>
      <c r="S71" s="15">
        <v>169</v>
      </c>
      <c r="T71" s="80">
        <v>560</v>
      </c>
      <c r="V71" s="15" t="s">
        <v>2311</v>
      </c>
      <c r="W71" s="15" t="s">
        <v>2310</v>
      </c>
      <c r="X71" s="15" t="s">
        <v>2309</v>
      </c>
      <c r="Y71" s="15" t="s">
        <v>1554</v>
      </c>
      <c r="Z71" s="16">
        <v>336.98842788597233</v>
      </c>
    </row>
    <row r="72" spans="15:26" x14ac:dyDescent="0.2">
      <c r="O72" s="15">
        <v>10138</v>
      </c>
      <c r="P72" s="15" t="s">
        <v>885</v>
      </c>
      <c r="Q72" s="15" t="s">
        <v>894</v>
      </c>
      <c r="R72" s="15">
        <v>199</v>
      </c>
      <c r="S72" s="15">
        <v>126</v>
      </c>
      <c r="T72" s="80">
        <v>325</v>
      </c>
      <c r="V72" s="15" t="s">
        <v>2308</v>
      </c>
      <c r="W72" s="15" t="s">
        <v>2307</v>
      </c>
      <c r="X72" s="15" t="s">
        <v>2306</v>
      </c>
      <c r="Y72" s="15" t="s">
        <v>1482</v>
      </c>
      <c r="Z72" s="16">
        <v>377.57282771459791</v>
      </c>
    </row>
    <row r="73" spans="15:26" x14ac:dyDescent="0.2">
      <c r="O73" s="15">
        <v>10139</v>
      </c>
      <c r="P73" s="15" t="s">
        <v>885</v>
      </c>
      <c r="Q73" s="15" t="s">
        <v>891</v>
      </c>
      <c r="R73" s="15">
        <v>212</v>
      </c>
      <c r="S73" s="15">
        <v>120</v>
      </c>
      <c r="T73" s="80">
        <v>332</v>
      </c>
      <c r="V73" s="15" t="s">
        <v>2305</v>
      </c>
      <c r="W73" s="15" t="s">
        <v>2304</v>
      </c>
      <c r="X73" s="15" t="s">
        <v>2303</v>
      </c>
      <c r="Y73" s="15" t="s">
        <v>1547</v>
      </c>
      <c r="Z73" s="16">
        <v>350.34642268984447</v>
      </c>
    </row>
    <row r="74" spans="15:26" x14ac:dyDescent="0.2">
      <c r="O74" s="15">
        <v>10140</v>
      </c>
      <c r="P74" s="15" t="s">
        <v>885</v>
      </c>
      <c r="Q74" s="15" t="s">
        <v>890</v>
      </c>
      <c r="R74" s="15">
        <v>232</v>
      </c>
      <c r="S74" s="15">
        <v>122</v>
      </c>
      <c r="T74" s="80">
        <v>354</v>
      </c>
      <c r="V74" s="15" t="s">
        <v>2302</v>
      </c>
      <c r="W74" s="15" t="s">
        <v>2301</v>
      </c>
      <c r="X74" s="15" t="s">
        <v>2300</v>
      </c>
      <c r="Y74" s="15" t="s">
        <v>1265</v>
      </c>
      <c r="Z74" s="16">
        <v>396.19187933000086</v>
      </c>
    </row>
    <row r="75" spans="15:26" x14ac:dyDescent="0.2">
      <c r="O75" s="15">
        <v>10142</v>
      </c>
      <c r="P75" s="15" t="s">
        <v>885</v>
      </c>
      <c r="Q75" s="15" t="s">
        <v>886</v>
      </c>
      <c r="R75" s="15">
        <v>232</v>
      </c>
      <c r="S75" s="15">
        <v>130</v>
      </c>
      <c r="T75" s="80">
        <v>362</v>
      </c>
      <c r="V75" s="15" t="s">
        <v>2299</v>
      </c>
      <c r="W75" s="15" t="s">
        <v>2298</v>
      </c>
      <c r="X75" s="15" t="s">
        <v>2297</v>
      </c>
      <c r="Y75" s="15" t="s">
        <v>1406</v>
      </c>
      <c r="Z75" s="16">
        <v>260.43122814847874</v>
      </c>
    </row>
    <row r="76" spans="15:26" x14ac:dyDescent="0.2">
      <c r="O76" s="15">
        <v>10143</v>
      </c>
      <c r="P76" s="15" t="s">
        <v>871</v>
      </c>
      <c r="Q76" s="15" t="s">
        <v>870</v>
      </c>
      <c r="R76" s="15">
        <v>236</v>
      </c>
      <c r="S76" s="15">
        <v>105</v>
      </c>
      <c r="T76" s="80">
        <v>341</v>
      </c>
      <c r="V76" s="15" t="s">
        <v>2296</v>
      </c>
      <c r="W76" s="15" t="s">
        <v>2295</v>
      </c>
      <c r="X76" s="15" t="s">
        <v>2294</v>
      </c>
      <c r="Y76" s="15" t="s">
        <v>1248</v>
      </c>
      <c r="Z76" s="16">
        <v>369.35984118872597</v>
      </c>
    </row>
    <row r="77" spans="15:26" x14ac:dyDescent="0.2">
      <c r="O77" s="15">
        <v>10144</v>
      </c>
      <c r="P77" s="15" t="s">
        <v>834</v>
      </c>
      <c r="Q77" s="15" t="s">
        <v>866</v>
      </c>
      <c r="R77" s="15">
        <v>202</v>
      </c>
      <c r="S77" s="15">
        <v>117</v>
      </c>
      <c r="T77" s="80">
        <v>319</v>
      </c>
      <c r="V77" s="15" t="s">
        <v>2293</v>
      </c>
      <c r="W77" s="15" t="s">
        <v>2292</v>
      </c>
      <c r="X77" s="15" t="s">
        <v>1675</v>
      </c>
      <c r="Y77" s="15" t="s">
        <v>1307</v>
      </c>
      <c r="Z77" s="16">
        <v>391.2083257918552</v>
      </c>
    </row>
    <row r="78" spans="15:26" x14ac:dyDescent="0.2">
      <c r="O78" s="15">
        <v>10145</v>
      </c>
      <c r="P78" s="15" t="s">
        <v>834</v>
      </c>
      <c r="Q78" s="15" t="s">
        <v>869</v>
      </c>
      <c r="R78" s="15">
        <v>219</v>
      </c>
      <c r="S78" s="15">
        <v>108</v>
      </c>
      <c r="T78" s="80">
        <v>327</v>
      </c>
      <c r="V78" s="15" t="s">
        <v>2291</v>
      </c>
      <c r="W78" s="15" t="s">
        <v>2290</v>
      </c>
      <c r="X78" s="15" t="s">
        <v>2289</v>
      </c>
      <c r="Y78" s="15" t="s">
        <v>1640</v>
      </c>
      <c r="Z78" s="16">
        <v>401.57929618220851</v>
      </c>
    </row>
    <row r="79" spans="15:26" x14ac:dyDescent="0.2">
      <c r="O79" s="15">
        <v>10146</v>
      </c>
      <c r="P79" s="15" t="s">
        <v>834</v>
      </c>
      <c r="Q79" s="15" t="s">
        <v>862</v>
      </c>
      <c r="R79" s="15">
        <v>230</v>
      </c>
      <c r="S79" s="15">
        <v>124</v>
      </c>
      <c r="T79" s="80">
        <v>354</v>
      </c>
      <c r="V79" s="15" t="s">
        <v>2288</v>
      </c>
      <c r="W79" s="15" t="s">
        <v>2287</v>
      </c>
      <c r="X79" s="15" t="s">
        <v>2286</v>
      </c>
      <c r="Y79" s="15" t="s">
        <v>1580</v>
      </c>
      <c r="Z79" s="16">
        <v>386.59724123941379</v>
      </c>
    </row>
    <row r="80" spans="15:26" x14ac:dyDescent="0.2">
      <c r="O80" s="15">
        <v>10147</v>
      </c>
      <c r="P80" s="15" t="s">
        <v>834</v>
      </c>
      <c r="Q80" s="15" t="s">
        <v>857</v>
      </c>
      <c r="R80" s="15">
        <v>242</v>
      </c>
      <c r="S80" s="15">
        <v>125</v>
      </c>
      <c r="T80" s="80">
        <v>367</v>
      </c>
      <c r="V80" s="15" t="s">
        <v>2285</v>
      </c>
      <c r="W80" s="15" t="s">
        <v>2284</v>
      </c>
      <c r="X80" s="15" t="s">
        <v>161</v>
      </c>
      <c r="Y80" s="15" t="s">
        <v>1230</v>
      </c>
      <c r="Z80" s="16">
        <v>441.38933333333335</v>
      </c>
    </row>
    <row r="81" spans="15:26" x14ac:dyDescent="0.2">
      <c r="O81" s="15">
        <v>10148</v>
      </c>
      <c r="P81" s="15" t="s">
        <v>834</v>
      </c>
      <c r="Q81" s="15" t="s">
        <v>855</v>
      </c>
      <c r="R81" s="15">
        <v>219</v>
      </c>
      <c r="S81" s="15">
        <v>106</v>
      </c>
      <c r="T81" s="80">
        <v>325</v>
      </c>
      <c r="V81" s="15" t="s">
        <v>2283</v>
      </c>
      <c r="W81" s="15" t="s">
        <v>2282</v>
      </c>
      <c r="X81" s="15" t="s">
        <v>1951</v>
      </c>
      <c r="Y81" s="15" t="s">
        <v>1307</v>
      </c>
      <c r="Z81" s="16">
        <v>367.46766515110994</v>
      </c>
    </row>
    <row r="82" spans="15:26" x14ac:dyDescent="0.2">
      <c r="O82" s="15">
        <v>10149</v>
      </c>
      <c r="P82" s="15" t="s">
        <v>834</v>
      </c>
      <c r="Q82" s="15" t="s">
        <v>843</v>
      </c>
      <c r="R82" s="15">
        <v>225</v>
      </c>
      <c r="S82" s="15">
        <v>94</v>
      </c>
      <c r="T82" s="80">
        <v>319</v>
      </c>
      <c r="V82" s="15" t="s">
        <v>2281</v>
      </c>
      <c r="W82" s="15" t="s">
        <v>2280</v>
      </c>
      <c r="X82" s="15" t="s">
        <v>2279</v>
      </c>
      <c r="Y82" s="15" t="s">
        <v>1307</v>
      </c>
      <c r="Z82" s="16">
        <v>350.81273253410501</v>
      </c>
    </row>
    <row r="83" spans="15:26" x14ac:dyDescent="0.2">
      <c r="O83" s="15">
        <v>10150</v>
      </c>
      <c r="P83" s="15" t="s">
        <v>834</v>
      </c>
      <c r="Q83" s="15" t="s">
        <v>837</v>
      </c>
      <c r="R83" s="15">
        <v>212</v>
      </c>
      <c r="S83" s="15">
        <v>103</v>
      </c>
      <c r="T83" s="80">
        <v>315</v>
      </c>
      <c r="V83" s="15" t="s">
        <v>2278</v>
      </c>
      <c r="W83" s="15" t="s">
        <v>2277</v>
      </c>
      <c r="X83" s="15" t="s">
        <v>2276</v>
      </c>
      <c r="Y83" s="15" t="s">
        <v>1554</v>
      </c>
      <c r="Z83" s="16">
        <v>405.86380381591249</v>
      </c>
    </row>
    <row r="84" spans="15:26" x14ac:dyDescent="0.2">
      <c r="O84" s="15">
        <v>10151</v>
      </c>
      <c r="P84" s="15" t="s">
        <v>834</v>
      </c>
      <c r="Q84" s="15" t="s">
        <v>854</v>
      </c>
      <c r="R84" s="15">
        <v>158</v>
      </c>
      <c r="S84" s="15">
        <v>96</v>
      </c>
      <c r="T84" s="80">
        <v>254</v>
      </c>
      <c r="V84" s="15" t="s">
        <v>2275</v>
      </c>
      <c r="W84" s="15" t="s">
        <v>2274</v>
      </c>
      <c r="X84" s="15" t="s">
        <v>2273</v>
      </c>
      <c r="Y84" s="15" t="s">
        <v>1587</v>
      </c>
      <c r="Z84" s="16">
        <v>439.91339491916858</v>
      </c>
    </row>
    <row r="85" spans="15:26" x14ac:dyDescent="0.2">
      <c r="O85" s="15">
        <v>10152</v>
      </c>
      <c r="P85" s="15" t="s">
        <v>834</v>
      </c>
      <c r="Q85" s="15" t="s">
        <v>864</v>
      </c>
      <c r="R85" s="15">
        <v>236</v>
      </c>
      <c r="S85" s="15">
        <v>118</v>
      </c>
      <c r="T85" s="80">
        <v>354</v>
      </c>
      <c r="V85" s="15" t="s">
        <v>2272</v>
      </c>
      <c r="W85" s="15" t="s">
        <v>2271</v>
      </c>
      <c r="X85" s="15" t="s">
        <v>2270</v>
      </c>
      <c r="Y85" s="15" t="s">
        <v>1382</v>
      </c>
      <c r="Z85" s="16">
        <v>374.34795625343679</v>
      </c>
    </row>
    <row r="86" spans="15:26" x14ac:dyDescent="0.2">
      <c r="O86" s="15">
        <v>10153</v>
      </c>
      <c r="P86" s="15" t="s">
        <v>834</v>
      </c>
      <c r="Q86" s="15" t="s">
        <v>853</v>
      </c>
      <c r="R86" s="15">
        <v>192</v>
      </c>
      <c r="S86" s="15">
        <v>116</v>
      </c>
      <c r="T86" s="80">
        <v>308</v>
      </c>
      <c r="V86" s="15" t="s">
        <v>2269</v>
      </c>
      <c r="W86" s="15" t="s">
        <v>2268</v>
      </c>
      <c r="X86" s="15" t="s">
        <v>2267</v>
      </c>
      <c r="Y86" s="15" t="s">
        <v>1688</v>
      </c>
      <c r="Z86" s="16">
        <v>418.62411922429379</v>
      </c>
    </row>
    <row r="87" spans="15:26" x14ac:dyDescent="0.2">
      <c r="O87" s="15">
        <v>10158</v>
      </c>
      <c r="P87" s="15" t="s">
        <v>791</v>
      </c>
      <c r="Q87" s="15" t="s">
        <v>792</v>
      </c>
      <c r="R87" s="15">
        <v>230</v>
      </c>
      <c r="S87" s="15">
        <v>118</v>
      </c>
      <c r="T87" s="80">
        <v>348</v>
      </c>
      <c r="V87" s="15" t="s">
        <v>2266</v>
      </c>
      <c r="W87" s="15" t="s">
        <v>2265</v>
      </c>
      <c r="X87" s="15" t="s">
        <v>144</v>
      </c>
      <c r="Y87" s="15" t="s">
        <v>1413</v>
      </c>
      <c r="Z87" s="16">
        <v>392.89838435374151</v>
      </c>
    </row>
    <row r="88" spans="15:26" x14ac:dyDescent="0.2">
      <c r="O88" s="15">
        <v>10160</v>
      </c>
      <c r="P88" s="15" t="s">
        <v>787</v>
      </c>
      <c r="Q88" s="15" t="s">
        <v>786</v>
      </c>
      <c r="R88" s="15">
        <v>279</v>
      </c>
      <c r="S88" s="15">
        <v>130</v>
      </c>
      <c r="T88" s="80">
        <v>409</v>
      </c>
      <c r="V88" s="15" t="s">
        <v>2264</v>
      </c>
      <c r="W88" s="15" t="s">
        <v>2263</v>
      </c>
      <c r="X88" s="15" t="s">
        <v>2262</v>
      </c>
      <c r="Y88" s="15" t="s">
        <v>1647</v>
      </c>
      <c r="Z88" s="16">
        <v>338.78804591804015</v>
      </c>
    </row>
    <row r="89" spans="15:26" x14ac:dyDescent="0.2">
      <c r="O89" s="15">
        <v>10160</v>
      </c>
      <c r="P89" s="15" t="s">
        <v>787</v>
      </c>
      <c r="Q89" s="15" t="s">
        <v>786</v>
      </c>
      <c r="R89" s="15">
        <v>207</v>
      </c>
      <c r="S89" s="15">
        <v>123</v>
      </c>
      <c r="T89" s="80">
        <v>330</v>
      </c>
      <c r="V89" s="15" t="s">
        <v>2261</v>
      </c>
      <c r="W89" s="15" t="s">
        <v>2260</v>
      </c>
      <c r="X89" s="15" t="s">
        <v>2259</v>
      </c>
      <c r="Y89" s="15" t="s">
        <v>1985</v>
      </c>
      <c r="Z89" s="16">
        <v>383.74207525655646</v>
      </c>
    </row>
    <row r="90" spans="15:26" x14ac:dyDescent="0.2">
      <c r="O90" s="15">
        <v>10162</v>
      </c>
      <c r="P90" s="15" t="s">
        <v>758</v>
      </c>
      <c r="Q90" s="15" t="s">
        <v>759</v>
      </c>
      <c r="R90" s="15">
        <v>256</v>
      </c>
      <c r="S90" s="15">
        <v>100</v>
      </c>
      <c r="T90" s="80">
        <v>356</v>
      </c>
      <c r="V90" s="15" t="s">
        <v>2258</v>
      </c>
      <c r="W90" s="15" t="s">
        <v>2257</v>
      </c>
      <c r="X90" s="15" t="s">
        <v>2256</v>
      </c>
      <c r="Y90" s="15" t="s">
        <v>1978</v>
      </c>
      <c r="Z90" s="16">
        <v>121.81498116487974</v>
      </c>
    </row>
    <row r="91" spans="15:26" x14ac:dyDescent="0.2">
      <c r="O91" s="15">
        <v>10163</v>
      </c>
      <c r="P91" s="15" t="s">
        <v>720</v>
      </c>
      <c r="Q91" s="15" t="s">
        <v>728</v>
      </c>
      <c r="R91" s="15">
        <v>355</v>
      </c>
      <c r="S91" s="15">
        <v>132</v>
      </c>
      <c r="T91" s="80">
        <v>487</v>
      </c>
      <c r="V91" s="15" t="s">
        <v>2255</v>
      </c>
      <c r="W91" s="15" t="s">
        <v>2254</v>
      </c>
      <c r="X91" s="15" t="s">
        <v>2253</v>
      </c>
      <c r="Y91" s="15" t="s">
        <v>1406</v>
      </c>
      <c r="Z91" s="16">
        <v>254.20480944308406</v>
      </c>
    </row>
    <row r="92" spans="15:26" x14ac:dyDescent="0.2">
      <c r="O92" s="15">
        <v>10164</v>
      </c>
      <c r="P92" s="15" t="s">
        <v>720</v>
      </c>
      <c r="Q92" s="15" t="s">
        <v>740</v>
      </c>
      <c r="R92" s="15">
        <v>270</v>
      </c>
      <c r="S92" s="15">
        <v>127</v>
      </c>
      <c r="T92" s="80">
        <v>397</v>
      </c>
      <c r="V92" s="15" t="s">
        <v>2252</v>
      </c>
      <c r="W92" s="15" t="s">
        <v>2251</v>
      </c>
      <c r="X92" s="15" t="s">
        <v>2250</v>
      </c>
      <c r="Y92" s="15" t="s">
        <v>1307</v>
      </c>
      <c r="Z92" s="16">
        <v>249.84026622296173</v>
      </c>
    </row>
    <row r="93" spans="15:26" x14ac:dyDescent="0.2">
      <c r="O93" s="15">
        <v>10165</v>
      </c>
      <c r="P93" s="15" t="s">
        <v>720</v>
      </c>
      <c r="Q93" s="15" t="s">
        <v>738</v>
      </c>
      <c r="R93" s="15">
        <v>224</v>
      </c>
      <c r="S93" s="15">
        <v>115</v>
      </c>
      <c r="T93" s="80">
        <v>339</v>
      </c>
      <c r="V93" s="15" t="s">
        <v>2249</v>
      </c>
      <c r="W93" s="15" t="s">
        <v>2248</v>
      </c>
      <c r="X93" s="15" t="s">
        <v>2247</v>
      </c>
      <c r="Y93" s="15" t="s">
        <v>1406</v>
      </c>
      <c r="Z93" s="16">
        <v>281.3167972793139</v>
      </c>
    </row>
    <row r="94" spans="15:26" x14ac:dyDescent="0.2">
      <c r="O94" s="15">
        <v>10166</v>
      </c>
      <c r="P94" s="15" t="s">
        <v>720</v>
      </c>
      <c r="Q94" s="15" t="s">
        <v>736</v>
      </c>
      <c r="R94" s="15">
        <v>298</v>
      </c>
      <c r="S94" s="15">
        <v>182</v>
      </c>
      <c r="T94" s="80">
        <v>480</v>
      </c>
      <c r="V94" s="15" t="s">
        <v>2246</v>
      </c>
      <c r="W94" s="15" t="s">
        <v>2245</v>
      </c>
      <c r="X94" s="15" t="s">
        <v>2244</v>
      </c>
      <c r="Y94" s="15" t="s">
        <v>1751</v>
      </c>
      <c r="Z94" s="16">
        <v>407.04525817732974</v>
      </c>
    </row>
    <row r="95" spans="15:26" x14ac:dyDescent="0.2">
      <c r="O95" s="15">
        <v>10167</v>
      </c>
      <c r="P95" s="15" t="s">
        <v>720</v>
      </c>
      <c r="Q95" s="15" t="s">
        <v>734</v>
      </c>
      <c r="R95" s="15">
        <v>216</v>
      </c>
      <c r="S95" s="15">
        <v>139</v>
      </c>
      <c r="T95" s="80">
        <v>355</v>
      </c>
      <c r="V95" s="15" t="s">
        <v>2243</v>
      </c>
      <c r="W95" s="15" t="s">
        <v>2242</v>
      </c>
      <c r="X95" s="15" t="s">
        <v>2241</v>
      </c>
      <c r="Y95" s="15" t="s">
        <v>1978</v>
      </c>
      <c r="Z95" s="16">
        <v>404.46788990825689</v>
      </c>
    </row>
    <row r="96" spans="15:26" x14ac:dyDescent="0.2">
      <c r="O96" s="15">
        <v>10168</v>
      </c>
      <c r="P96" s="15" t="s">
        <v>720</v>
      </c>
      <c r="Q96" s="15" t="s">
        <v>733</v>
      </c>
      <c r="R96" s="15">
        <v>207</v>
      </c>
      <c r="S96" s="15">
        <v>114</v>
      </c>
      <c r="T96" s="80">
        <v>321</v>
      </c>
      <c r="V96" s="15" t="s">
        <v>2240</v>
      </c>
      <c r="W96" s="15" t="s">
        <v>2239</v>
      </c>
      <c r="X96" s="15" t="s">
        <v>2238</v>
      </c>
      <c r="Y96" s="15" t="s">
        <v>1307</v>
      </c>
      <c r="Z96" s="16">
        <v>378.00674548487706</v>
      </c>
    </row>
    <row r="97" spans="15:26" x14ac:dyDescent="0.2">
      <c r="O97" s="15">
        <v>10170</v>
      </c>
      <c r="P97" s="15" t="s">
        <v>720</v>
      </c>
      <c r="Q97" s="15" t="s">
        <v>723</v>
      </c>
      <c r="R97" s="15">
        <v>281</v>
      </c>
      <c r="S97" s="15">
        <v>136</v>
      </c>
      <c r="T97" s="80">
        <v>417</v>
      </c>
      <c r="V97" s="15" t="s">
        <v>2237</v>
      </c>
      <c r="W97" s="15" t="s">
        <v>2236</v>
      </c>
      <c r="X97" s="15" t="s">
        <v>2235</v>
      </c>
      <c r="Y97" s="15" t="s">
        <v>1355</v>
      </c>
      <c r="Z97" s="16">
        <v>392.51649040344694</v>
      </c>
    </row>
    <row r="98" spans="15:26" x14ac:dyDescent="0.2">
      <c r="O98" s="15">
        <v>10172</v>
      </c>
      <c r="P98" s="15" t="s">
        <v>646</v>
      </c>
      <c r="Q98" s="15" t="s">
        <v>647</v>
      </c>
      <c r="R98" s="15">
        <v>217</v>
      </c>
      <c r="S98" s="15">
        <v>99</v>
      </c>
      <c r="T98" s="80">
        <v>316</v>
      </c>
      <c r="V98" s="15" t="s">
        <v>2234</v>
      </c>
      <c r="W98" s="15" t="s">
        <v>2233</v>
      </c>
      <c r="X98" s="15" t="s">
        <v>2232</v>
      </c>
      <c r="Y98" s="15" t="s">
        <v>1317</v>
      </c>
      <c r="Z98" s="16">
        <v>385.85244428468729</v>
      </c>
    </row>
    <row r="99" spans="15:26" x14ac:dyDescent="0.2">
      <c r="O99" s="15">
        <v>10173</v>
      </c>
      <c r="P99" s="15" t="s">
        <v>605</v>
      </c>
      <c r="Q99" s="15" t="s">
        <v>606</v>
      </c>
      <c r="R99" s="15">
        <v>224</v>
      </c>
      <c r="S99" s="15">
        <v>87</v>
      </c>
      <c r="T99" s="80">
        <v>311</v>
      </c>
      <c r="V99" s="15" t="s">
        <v>2231</v>
      </c>
      <c r="W99" s="15" t="s">
        <v>2230</v>
      </c>
      <c r="X99" s="15" t="s">
        <v>2229</v>
      </c>
      <c r="Y99" s="15" t="s">
        <v>1978</v>
      </c>
      <c r="Z99" s="16">
        <v>127.85284532464277</v>
      </c>
    </row>
    <row r="100" spans="15:26" x14ac:dyDescent="0.2">
      <c r="O100" s="15">
        <v>10174</v>
      </c>
      <c r="P100" s="15" t="s">
        <v>600</v>
      </c>
      <c r="Q100" s="15" t="s">
        <v>599</v>
      </c>
      <c r="R100" s="15">
        <v>219</v>
      </c>
      <c r="S100" s="15">
        <v>127</v>
      </c>
      <c r="T100" s="80">
        <v>346</v>
      </c>
      <c r="V100" s="15" t="s">
        <v>2228</v>
      </c>
      <c r="W100" s="15" t="s">
        <v>2227</v>
      </c>
      <c r="X100" s="15" t="s">
        <v>2226</v>
      </c>
      <c r="Y100" s="15" t="s">
        <v>1928</v>
      </c>
      <c r="Z100" s="16">
        <v>445.08856345885636</v>
      </c>
    </row>
    <row r="101" spans="15:26" x14ac:dyDescent="0.2">
      <c r="O101" s="15">
        <v>10175</v>
      </c>
      <c r="P101" s="15" t="s">
        <v>584</v>
      </c>
      <c r="Q101" s="15" t="s">
        <v>583</v>
      </c>
      <c r="R101" s="15">
        <v>200</v>
      </c>
      <c r="S101" s="15">
        <v>118</v>
      </c>
      <c r="T101" s="80">
        <v>318</v>
      </c>
      <c r="V101" s="15" t="s">
        <v>2225</v>
      </c>
      <c r="W101" s="15" t="s">
        <v>2224</v>
      </c>
      <c r="X101" s="15" t="s">
        <v>2223</v>
      </c>
      <c r="Y101" s="15" t="s">
        <v>1251</v>
      </c>
      <c r="Z101" s="16">
        <v>410.38727678571428</v>
      </c>
    </row>
    <row r="102" spans="15:26" x14ac:dyDescent="0.2">
      <c r="O102" s="15">
        <v>10178</v>
      </c>
      <c r="P102" s="15" t="s">
        <v>497</v>
      </c>
      <c r="Q102" s="15" t="s">
        <v>496</v>
      </c>
      <c r="R102" s="15">
        <v>144</v>
      </c>
      <c r="S102" s="15">
        <v>90</v>
      </c>
      <c r="T102" s="80">
        <v>234</v>
      </c>
      <c r="V102" s="15" t="s">
        <v>2222</v>
      </c>
      <c r="W102" s="15" t="s">
        <v>2221</v>
      </c>
      <c r="X102" s="15" t="s">
        <v>2038</v>
      </c>
      <c r="Y102" s="15" t="s">
        <v>1688</v>
      </c>
      <c r="Z102" s="16">
        <v>468.23149180066866</v>
      </c>
    </row>
    <row r="103" spans="15:26" x14ac:dyDescent="0.2">
      <c r="O103" s="15">
        <v>10179</v>
      </c>
      <c r="P103" s="15" t="s">
        <v>455</v>
      </c>
      <c r="Q103" s="15" t="s">
        <v>457</v>
      </c>
      <c r="R103" s="15">
        <v>323</v>
      </c>
      <c r="S103" s="15">
        <v>128</v>
      </c>
      <c r="T103" s="80">
        <v>451</v>
      </c>
      <c r="V103" s="15" t="s">
        <v>2220</v>
      </c>
      <c r="W103" s="15" t="s">
        <v>2219</v>
      </c>
      <c r="X103" s="15" t="s">
        <v>2218</v>
      </c>
      <c r="Y103" s="15" t="s">
        <v>1265</v>
      </c>
      <c r="Z103" s="16">
        <v>142.98660205245153</v>
      </c>
    </row>
    <row r="104" spans="15:26" x14ac:dyDescent="0.2">
      <c r="O104" s="15">
        <v>10180</v>
      </c>
      <c r="P104" s="15" t="s">
        <v>455</v>
      </c>
      <c r="Q104" s="15" t="s">
        <v>466</v>
      </c>
      <c r="R104" s="15">
        <v>429</v>
      </c>
      <c r="S104" s="15">
        <v>142</v>
      </c>
      <c r="T104" s="80">
        <v>571</v>
      </c>
      <c r="V104" s="15" t="s">
        <v>2217</v>
      </c>
      <c r="W104" s="15" t="s">
        <v>2216</v>
      </c>
      <c r="X104" s="15" t="s">
        <v>2215</v>
      </c>
      <c r="Y104" s="15" t="s">
        <v>1396</v>
      </c>
      <c r="Z104" s="16">
        <v>385.48622066413475</v>
      </c>
    </row>
    <row r="105" spans="15:26" x14ac:dyDescent="0.2">
      <c r="O105" s="15">
        <v>10181</v>
      </c>
      <c r="P105" s="15" t="s">
        <v>455</v>
      </c>
      <c r="Q105" s="15" t="s">
        <v>459</v>
      </c>
      <c r="R105" s="15">
        <v>266</v>
      </c>
      <c r="S105" s="15">
        <v>149</v>
      </c>
      <c r="T105" s="80">
        <v>415</v>
      </c>
      <c r="V105" s="15" t="s">
        <v>2214</v>
      </c>
      <c r="W105" s="15" t="s">
        <v>2213</v>
      </c>
      <c r="X105" s="15" t="s">
        <v>2212</v>
      </c>
      <c r="Y105" s="15" t="s">
        <v>1237</v>
      </c>
      <c r="Z105" s="16">
        <v>406.83260144036535</v>
      </c>
    </row>
    <row r="106" spans="15:26" x14ac:dyDescent="0.2">
      <c r="O106" s="15">
        <v>10183</v>
      </c>
      <c r="P106" s="15" t="s">
        <v>421</v>
      </c>
      <c r="Q106" s="15" t="s">
        <v>422</v>
      </c>
      <c r="R106" s="15">
        <v>204</v>
      </c>
      <c r="S106" s="15">
        <v>134</v>
      </c>
      <c r="T106" s="80">
        <v>338</v>
      </c>
      <c r="V106" s="15" t="s">
        <v>2211</v>
      </c>
      <c r="W106" s="15" t="s">
        <v>2210</v>
      </c>
      <c r="X106" s="15" t="s">
        <v>2209</v>
      </c>
      <c r="Y106" s="15" t="s">
        <v>1558</v>
      </c>
      <c r="Z106" s="16">
        <v>411.92688106796118</v>
      </c>
    </row>
    <row r="107" spans="15:26" x14ac:dyDescent="0.2">
      <c r="O107" s="15">
        <v>10185</v>
      </c>
      <c r="P107" s="15" t="s">
        <v>364</v>
      </c>
      <c r="Q107" s="15" t="s">
        <v>369</v>
      </c>
      <c r="R107" s="15">
        <v>175</v>
      </c>
      <c r="S107" s="15">
        <v>114</v>
      </c>
      <c r="T107" s="80">
        <v>289</v>
      </c>
      <c r="V107" s="15" t="s">
        <v>2208</v>
      </c>
      <c r="W107" s="15" t="s">
        <v>2207</v>
      </c>
      <c r="X107" s="15" t="s">
        <v>2206</v>
      </c>
      <c r="Y107" s="15" t="s">
        <v>1251</v>
      </c>
      <c r="Z107" s="16">
        <v>411.41434499110846</v>
      </c>
    </row>
    <row r="108" spans="15:26" x14ac:dyDescent="0.2">
      <c r="O108" s="15">
        <v>10186</v>
      </c>
      <c r="P108" s="15" t="s">
        <v>364</v>
      </c>
      <c r="Q108" s="15" t="s">
        <v>366</v>
      </c>
      <c r="R108" s="15">
        <v>171</v>
      </c>
      <c r="S108" s="15">
        <v>106</v>
      </c>
      <c r="T108" s="80">
        <v>277</v>
      </c>
      <c r="V108" s="15" t="s">
        <v>2205</v>
      </c>
      <c r="W108" s="15" t="s">
        <v>2204</v>
      </c>
      <c r="X108" s="15" t="s">
        <v>2203</v>
      </c>
      <c r="Y108" s="15" t="s">
        <v>1554</v>
      </c>
      <c r="Z108" s="16">
        <v>226.49457472873644</v>
      </c>
    </row>
    <row r="109" spans="15:26" x14ac:dyDescent="0.2">
      <c r="O109" s="15">
        <v>10190</v>
      </c>
      <c r="P109" s="15" t="s">
        <v>374</v>
      </c>
      <c r="Q109" s="15" t="s">
        <v>376</v>
      </c>
      <c r="R109" s="15">
        <v>180</v>
      </c>
      <c r="S109" s="15">
        <v>92</v>
      </c>
      <c r="T109" s="80">
        <v>272</v>
      </c>
      <c r="V109" s="15" t="s">
        <v>2202</v>
      </c>
      <c r="W109" s="15" t="s">
        <v>2201</v>
      </c>
      <c r="X109" s="15" t="s">
        <v>2200</v>
      </c>
      <c r="Y109" s="15" t="s">
        <v>1580</v>
      </c>
      <c r="Z109" s="16">
        <v>392.83476713141499</v>
      </c>
    </row>
    <row r="110" spans="15:26" x14ac:dyDescent="0.2">
      <c r="O110" s="15">
        <v>10191</v>
      </c>
      <c r="P110" s="15" t="s">
        <v>374</v>
      </c>
      <c r="Q110" s="15" t="s">
        <v>377</v>
      </c>
      <c r="R110" s="15">
        <v>126</v>
      </c>
      <c r="S110" s="15">
        <v>88</v>
      </c>
      <c r="T110" s="80">
        <v>214</v>
      </c>
      <c r="V110" s="15" t="s">
        <v>2199</v>
      </c>
      <c r="W110" s="15" t="s">
        <v>2198</v>
      </c>
      <c r="X110" s="15" t="s">
        <v>2197</v>
      </c>
      <c r="Y110" s="15" t="s">
        <v>1248</v>
      </c>
      <c r="Z110" s="16">
        <v>479.2691506849315</v>
      </c>
    </row>
    <row r="111" spans="15:26" x14ac:dyDescent="0.2">
      <c r="O111" s="15">
        <v>10192</v>
      </c>
      <c r="P111" s="15" t="s">
        <v>374</v>
      </c>
      <c r="Q111" s="15" t="s">
        <v>379</v>
      </c>
      <c r="R111" s="15">
        <v>243</v>
      </c>
      <c r="S111" s="15">
        <v>103</v>
      </c>
      <c r="T111" s="80">
        <v>346</v>
      </c>
      <c r="V111" s="15" t="s">
        <v>2196</v>
      </c>
      <c r="W111" s="15" t="s">
        <v>2195</v>
      </c>
      <c r="X111" s="15" t="s">
        <v>2194</v>
      </c>
      <c r="Y111" s="15" t="s">
        <v>1324</v>
      </c>
      <c r="Z111" s="16">
        <v>370.93867824613432</v>
      </c>
    </row>
    <row r="112" spans="15:26" x14ac:dyDescent="0.2">
      <c r="O112" s="15">
        <v>10194</v>
      </c>
      <c r="P112" s="15" t="s">
        <v>355</v>
      </c>
      <c r="Q112" s="15" t="s">
        <v>356</v>
      </c>
      <c r="R112" s="15">
        <v>181</v>
      </c>
      <c r="S112" s="15">
        <v>103</v>
      </c>
      <c r="T112" s="80">
        <v>284</v>
      </c>
      <c r="V112" s="15" t="s">
        <v>2193</v>
      </c>
      <c r="W112" s="15" t="s">
        <v>2192</v>
      </c>
      <c r="X112" s="15" t="s">
        <v>2191</v>
      </c>
      <c r="Y112" s="15" t="s">
        <v>1978</v>
      </c>
      <c r="Z112" s="16">
        <v>135.46562087670429</v>
      </c>
    </row>
    <row r="113" spans="15:26" x14ac:dyDescent="0.2">
      <c r="O113" s="15">
        <v>10196</v>
      </c>
      <c r="P113" s="15" t="s">
        <v>348</v>
      </c>
      <c r="Q113" s="15" t="s">
        <v>353</v>
      </c>
      <c r="R113" s="15">
        <v>351</v>
      </c>
      <c r="S113" s="15">
        <v>112</v>
      </c>
      <c r="T113" s="80">
        <v>463</v>
      </c>
      <c r="V113" s="15" t="s">
        <v>2190</v>
      </c>
      <c r="W113" s="15" t="s">
        <v>2189</v>
      </c>
      <c r="X113" s="15" t="s">
        <v>2188</v>
      </c>
      <c r="Y113" s="15" t="s">
        <v>1978</v>
      </c>
      <c r="Z113" s="16">
        <v>342.78912386706946</v>
      </c>
    </row>
    <row r="114" spans="15:26" x14ac:dyDescent="0.2">
      <c r="O114" s="15">
        <v>10197</v>
      </c>
      <c r="P114" s="15" t="s">
        <v>348</v>
      </c>
      <c r="Q114" s="15" t="s">
        <v>352</v>
      </c>
      <c r="R114" s="15">
        <v>352</v>
      </c>
      <c r="S114" s="15">
        <v>134</v>
      </c>
      <c r="T114" s="80">
        <v>486</v>
      </c>
      <c r="V114" s="15" t="s">
        <v>2187</v>
      </c>
      <c r="W114" s="15" t="s">
        <v>2186</v>
      </c>
      <c r="X114" s="15" t="s">
        <v>2185</v>
      </c>
      <c r="Y114" s="15" t="s">
        <v>1311</v>
      </c>
      <c r="Z114" s="16">
        <v>418.03408495018351</v>
      </c>
    </row>
    <row r="115" spans="15:26" x14ac:dyDescent="0.2">
      <c r="O115" s="15">
        <v>10199</v>
      </c>
      <c r="P115" s="15" t="s">
        <v>348</v>
      </c>
      <c r="Q115" s="15" t="s">
        <v>349</v>
      </c>
      <c r="R115" s="15">
        <v>173</v>
      </c>
      <c r="S115" s="15">
        <v>123</v>
      </c>
      <c r="T115" s="80">
        <v>296</v>
      </c>
      <c r="V115" s="15" t="s">
        <v>2184</v>
      </c>
      <c r="W115" s="15" t="s">
        <v>2183</v>
      </c>
      <c r="X115" s="15" t="s">
        <v>2182</v>
      </c>
      <c r="Y115" s="15" t="s">
        <v>1985</v>
      </c>
      <c r="Z115" s="16">
        <v>422.29126691266913</v>
      </c>
    </row>
    <row r="116" spans="15:26" x14ac:dyDescent="0.2">
      <c r="O116" s="15">
        <v>10201</v>
      </c>
      <c r="P116" s="15" t="s">
        <v>273</v>
      </c>
      <c r="Q116" s="15" t="s">
        <v>283</v>
      </c>
      <c r="R116" s="15">
        <v>238</v>
      </c>
      <c r="S116" s="15">
        <v>115</v>
      </c>
      <c r="T116" s="80">
        <v>353</v>
      </c>
      <c r="V116" s="15" t="s">
        <v>2181</v>
      </c>
      <c r="W116" s="15" t="s">
        <v>2180</v>
      </c>
      <c r="X116" s="15" t="s">
        <v>2179</v>
      </c>
      <c r="Y116" s="15" t="s">
        <v>1230</v>
      </c>
      <c r="Z116" s="16">
        <v>550.77509056040913</v>
      </c>
    </row>
    <row r="117" spans="15:26" x14ac:dyDescent="0.2">
      <c r="O117" s="15">
        <v>10202</v>
      </c>
      <c r="P117" s="15" t="s">
        <v>273</v>
      </c>
      <c r="Q117" s="15" t="s">
        <v>288</v>
      </c>
      <c r="R117" s="15">
        <v>228</v>
      </c>
      <c r="S117" s="15">
        <v>117</v>
      </c>
      <c r="T117" s="80">
        <v>345</v>
      </c>
      <c r="V117" s="15" t="s">
        <v>2178</v>
      </c>
      <c r="W117" s="15" t="s">
        <v>2177</v>
      </c>
      <c r="X117" s="15" t="s">
        <v>1889</v>
      </c>
      <c r="Y117" s="15" t="s">
        <v>1554</v>
      </c>
      <c r="Z117" s="16">
        <v>460.65238203783906</v>
      </c>
    </row>
    <row r="118" spans="15:26" x14ac:dyDescent="0.2">
      <c r="O118" s="15">
        <v>10203</v>
      </c>
      <c r="P118" s="15" t="s">
        <v>273</v>
      </c>
      <c r="Q118" s="15" t="s">
        <v>287</v>
      </c>
      <c r="R118" s="15">
        <v>150</v>
      </c>
      <c r="S118" s="15">
        <v>74</v>
      </c>
      <c r="T118" s="80">
        <v>224</v>
      </c>
      <c r="V118" s="15" t="s">
        <v>2176</v>
      </c>
      <c r="W118" s="15" t="s">
        <v>2175</v>
      </c>
      <c r="X118" s="15" t="s">
        <v>2174</v>
      </c>
      <c r="Y118" s="15" t="s">
        <v>1751</v>
      </c>
      <c r="Z118" s="16">
        <v>316.77346010748244</v>
      </c>
    </row>
    <row r="119" spans="15:26" x14ac:dyDescent="0.2">
      <c r="O119" s="15">
        <v>10204</v>
      </c>
      <c r="P119" s="15" t="s">
        <v>273</v>
      </c>
      <c r="Q119" s="15" t="s">
        <v>275</v>
      </c>
      <c r="R119" s="15">
        <v>156</v>
      </c>
      <c r="S119" s="15">
        <v>82</v>
      </c>
      <c r="T119" s="80">
        <v>238</v>
      </c>
      <c r="V119" s="15" t="s">
        <v>2173</v>
      </c>
      <c r="W119" s="15" t="s">
        <v>2172</v>
      </c>
      <c r="X119" s="15" t="s">
        <v>2171</v>
      </c>
      <c r="Y119" s="15" t="s">
        <v>1324</v>
      </c>
      <c r="Z119" s="16">
        <v>363.56240911294231</v>
      </c>
    </row>
    <row r="120" spans="15:26" x14ac:dyDescent="0.2">
      <c r="O120" s="15">
        <v>10206</v>
      </c>
      <c r="P120" s="15" t="s">
        <v>257</v>
      </c>
      <c r="Q120" s="15" t="s">
        <v>256</v>
      </c>
      <c r="R120" s="15">
        <v>196</v>
      </c>
      <c r="S120" s="15">
        <v>145</v>
      </c>
      <c r="T120" s="80">
        <v>341</v>
      </c>
      <c r="V120" s="15" t="s">
        <v>2170</v>
      </c>
      <c r="W120" s="15" t="s">
        <v>2169</v>
      </c>
      <c r="X120" s="15" t="s">
        <v>1833</v>
      </c>
      <c r="Y120" s="15" t="s">
        <v>1366</v>
      </c>
      <c r="Z120" s="16">
        <v>408.32115694860568</v>
      </c>
    </row>
    <row r="121" spans="15:26" x14ac:dyDescent="0.2">
      <c r="O121" s="15">
        <v>10208</v>
      </c>
      <c r="P121" s="15" t="s">
        <v>247</v>
      </c>
      <c r="Q121" s="15" t="s">
        <v>253</v>
      </c>
      <c r="R121" s="15">
        <v>282</v>
      </c>
      <c r="S121" s="15">
        <v>156</v>
      </c>
      <c r="T121" s="80">
        <v>438</v>
      </c>
      <c r="V121" s="15" t="s">
        <v>2168</v>
      </c>
      <c r="W121" s="15" t="s">
        <v>2167</v>
      </c>
      <c r="X121" s="15" t="s">
        <v>2166</v>
      </c>
      <c r="Y121" s="15" t="s">
        <v>1273</v>
      </c>
      <c r="Z121" s="16">
        <v>396.58924843423802</v>
      </c>
    </row>
    <row r="122" spans="15:26" x14ac:dyDescent="0.2">
      <c r="O122" s="15">
        <v>10209</v>
      </c>
      <c r="P122" s="15" t="s">
        <v>247</v>
      </c>
      <c r="Q122" s="15" t="s">
        <v>246</v>
      </c>
      <c r="R122" s="15">
        <v>355</v>
      </c>
      <c r="S122" s="15">
        <v>191</v>
      </c>
      <c r="T122" s="80">
        <v>546</v>
      </c>
      <c r="V122" s="15" t="s">
        <v>2165</v>
      </c>
      <c r="W122" s="15" t="s">
        <v>2164</v>
      </c>
      <c r="X122" s="15" t="s">
        <v>2163</v>
      </c>
      <c r="Y122" s="15" t="s">
        <v>1226</v>
      </c>
      <c r="Z122" s="16">
        <v>240.97738864331859</v>
      </c>
    </row>
    <row r="123" spans="15:26" x14ac:dyDescent="0.2">
      <c r="O123" s="15">
        <v>10210</v>
      </c>
      <c r="P123" s="15" t="s">
        <v>247</v>
      </c>
      <c r="Q123" s="15" t="s">
        <v>251</v>
      </c>
      <c r="R123" s="15">
        <v>312</v>
      </c>
      <c r="S123" s="15">
        <v>161</v>
      </c>
      <c r="T123" s="80">
        <v>473</v>
      </c>
      <c r="V123" s="15" t="s">
        <v>2162</v>
      </c>
      <c r="W123" s="15" t="s">
        <v>2161</v>
      </c>
      <c r="X123" s="15" t="s">
        <v>2160</v>
      </c>
      <c r="Y123" s="15" t="s">
        <v>1751</v>
      </c>
      <c r="Z123" s="16">
        <v>423.79525414937757</v>
      </c>
    </row>
    <row r="124" spans="15:26" x14ac:dyDescent="0.2">
      <c r="O124" s="15">
        <v>10211</v>
      </c>
      <c r="P124" s="15" t="s">
        <v>237</v>
      </c>
      <c r="Q124" s="15" t="s">
        <v>239</v>
      </c>
      <c r="R124" s="15">
        <v>229</v>
      </c>
      <c r="S124" s="15">
        <v>89</v>
      </c>
      <c r="T124" s="80">
        <v>318</v>
      </c>
      <c r="V124" s="15" t="s">
        <v>2159</v>
      </c>
      <c r="W124" s="15" t="s">
        <v>2158</v>
      </c>
      <c r="X124" s="15" t="s">
        <v>2157</v>
      </c>
      <c r="Y124" s="15" t="s">
        <v>1406</v>
      </c>
      <c r="Z124" s="16">
        <v>255.55117513267626</v>
      </c>
    </row>
    <row r="125" spans="15:26" x14ac:dyDescent="0.2">
      <c r="O125" s="15">
        <v>10212</v>
      </c>
      <c r="P125" s="15" t="s">
        <v>184</v>
      </c>
      <c r="Q125" s="15" t="s">
        <v>194</v>
      </c>
      <c r="R125" s="15">
        <v>216</v>
      </c>
      <c r="S125" s="15">
        <v>74</v>
      </c>
      <c r="T125" s="80">
        <v>290</v>
      </c>
      <c r="V125" s="15" t="s">
        <v>2156</v>
      </c>
      <c r="W125" s="15" t="s">
        <v>2155</v>
      </c>
      <c r="X125" s="15" t="s">
        <v>2154</v>
      </c>
      <c r="Y125" s="15" t="s">
        <v>1248</v>
      </c>
      <c r="Z125" s="16">
        <v>410.26860841423951</v>
      </c>
    </row>
    <row r="126" spans="15:26" x14ac:dyDescent="0.2">
      <c r="O126" s="15">
        <v>10213</v>
      </c>
      <c r="P126" s="15" t="s">
        <v>184</v>
      </c>
      <c r="Q126" s="15" t="s">
        <v>188</v>
      </c>
      <c r="R126" s="15">
        <v>299</v>
      </c>
      <c r="S126" s="15">
        <v>131</v>
      </c>
      <c r="T126" s="80">
        <v>430</v>
      </c>
      <c r="V126" s="15" t="s">
        <v>2153</v>
      </c>
      <c r="W126" s="15" t="s">
        <v>2152</v>
      </c>
      <c r="X126" s="15" t="s">
        <v>2151</v>
      </c>
      <c r="Y126" s="15" t="s">
        <v>1928</v>
      </c>
      <c r="Z126" s="16">
        <v>362.6412933647693</v>
      </c>
    </row>
    <row r="127" spans="15:26" x14ac:dyDescent="0.2">
      <c r="O127" s="15">
        <v>10215</v>
      </c>
      <c r="P127" s="15" t="s">
        <v>184</v>
      </c>
      <c r="Q127" s="15" t="s">
        <v>195</v>
      </c>
      <c r="R127" s="15">
        <v>165</v>
      </c>
      <c r="S127" s="15">
        <v>100</v>
      </c>
      <c r="T127" s="80">
        <v>265</v>
      </c>
      <c r="V127" s="15" t="s">
        <v>2150</v>
      </c>
      <c r="W127" s="15" t="s">
        <v>2149</v>
      </c>
      <c r="X127" s="15" t="s">
        <v>2148</v>
      </c>
      <c r="Y127" s="15" t="s">
        <v>1978</v>
      </c>
      <c r="Z127" s="16">
        <v>361.70048840048838</v>
      </c>
    </row>
    <row r="128" spans="15:26" x14ac:dyDescent="0.2">
      <c r="O128" s="15">
        <v>10217</v>
      </c>
      <c r="P128" s="15" t="s">
        <v>182</v>
      </c>
      <c r="Q128" s="15" t="s">
        <v>181</v>
      </c>
      <c r="R128" s="15">
        <v>115</v>
      </c>
      <c r="S128" s="15">
        <v>110</v>
      </c>
      <c r="T128" s="80">
        <v>225</v>
      </c>
      <c r="V128" s="15" t="s">
        <v>2147</v>
      </c>
      <c r="W128" s="15" t="s">
        <v>2146</v>
      </c>
      <c r="X128" s="15" t="s">
        <v>2145</v>
      </c>
      <c r="Y128" s="15" t="s">
        <v>1346</v>
      </c>
      <c r="Z128" s="16">
        <v>395.26080691642653</v>
      </c>
    </row>
    <row r="129" spans="15:26" x14ac:dyDescent="0.2">
      <c r="O129" s="15">
        <v>10218</v>
      </c>
      <c r="P129" s="15" t="s">
        <v>167</v>
      </c>
      <c r="Q129" s="15" t="s">
        <v>166</v>
      </c>
      <c r="R129" s="15">
        <v>243</v>
      </c>
      <c r="S129" s="15">
        <v>131</v>
      </c>
      <c r="T129" s="80">
        <v>374</v>
      </c>
      <c r="V129" s="15" t="s">
        <v>2144</v>
      </c>
      <c r="W129" s="15" t="s">
        <v>2143</v>
      </c>
      <c r="X129" s="15" t="s">
        <v>2142</v>
      </c>
      <c r="Y129" s="15" t="s">
        <v>1269</v>
      </c>
      <c r="Z129" s="16">
        <v>496.67579908675799</v>
      </c>
    </row>
    <row r="130" spans="15:26" x14ac:dyDescent="0.2">
      <c r="O130" s="15">
        <v>10219</v>
      </c>
      <c r="P130" s="15" t="s">
        <v>141</v>
      </c>
      <c r="Q130" s="15" t="s">
        <v>146</v>
      </c>
      <c r="R130" s="15">
        <v>304</v>
      </c>
      <c r="S130" s="15">
        <v>186</v>
      </c>
      <c r="T130" s="80">
        <v>490</v>
      </c>
      <c r="V130" s="15" t="s">
        <v>2141</v>
      </c>
      <c r="W130" s="15" t="s">
        <v>2140</v>
      </c>
      <c r="X130" s="15" t="s">
        <v>2139</v>
      </c>
      <c r="Y130" s="15" t="s">
        <v>2135</v>
      </c>
      <c r="Z130" s="16">
        <v>117.2071460877431</v>
      </c>
    </row>
    <row r="131" spans="15:26" x14ac:dyDescent="0.2">
      <c r="O131" s="15">
        <v>10220</v>
      </c>
      <c r="P131" s="15" t="s">
        <v>141</v>
      </c>
      <c r="Q131" s="15" t="s">
        <v>162</v>
      </c>
      <c r="R131" s="15">
        <v>202</v>
      </c>
      <c r="S131" s="15">
        <v>107</v>
      </c>
      <c r="T131" s="80">
        <v>309</v>
      </c>
      <c r="V131" s="15" t="s">
        <v>2138</v>
      </c>
      <c r="W131" s="15" t="s">
        <v>2137</v>
      </c>
      <c r="X131" s="15" t="s">
        <v>2136</v>
      </c>
      <c r="Y131" s="15" t="s">
        <v>2135</v>
      </c>
      <c r="Z131" s="16">
        <v>123.78061356019593</v>
      </c>
    </row>
    <row r="132" spans="15:26" x14ac:dyDescent="0.2">
      <c r="O132" s="15">
        <v>10221</v>
      </c>
      <c r="P132" s="15" t="s">
        <v>141</v>
      </c>
      <c r="Q132" s="15" t="s">
        <v>161</v>
      </c>
      <c r="R132" s="15">
        <v>169</v>
      </c>
      <c r="S132" s="15">
        <v>74</v>
      </c>
      <c r="T132" s="80">
        <v>243</v>
      </c>
      <c r="V132" s="15" t="s">
        <v>2134</v>
      </c>
      <c r="W132" s="15" t="s">
        <v>2133</v>
      </c>
      <c r="X132" s="15" t="s">
        <v>2132</v>
      </c>
      <c r="Y132" s="15" t="s">
        <v>1237</v>
      </c>
      <c r="Z132" s="16">
        <v>317.87752780586453</v>
      </c>
    </row>
    <row r="133" spans="15:26" x14ac:dyDescent="0.2">
      <c r="O133" s="15">
        <v>10222</v>
      </c>
      <c r="P133" s="15" t="s">
        <v>141</v>
      </c>
      <c r="Q133" s="15" t="s">
        <v>154</v>
      </c>
      <c r="R133" s="15">
        <v>601</v>
      </c>
      <c r="S133" s="15">
        <v>144</v>
      </c>
      <c r="T133" s="80">
        <v>745</v>
      </c>
      <c r="V133" s="15" t="s">
        <v>2131</v>
      </c>
      <c r="W133" s="15" t="s">
        <v>2130</v>
      </c>
      <c r="X133" s="15" t="s">
        <v>2129</v>
      </c>
      <c r="Y133" s="15" t="s">
        <v>1453</v>
      </c>
      <c r="Z133" s="16">
        <v>461.02842866988283</v>
      </c>
    </row>
    <row r="134" spans="15:26" x14ac:dyDescent="0.2">
      <c r="O134" s="15">
        <v>10222</v>
      </c>
      <c r="P134" s="15" t="s">
        <v>141</v>
      </c>
      <c r="Q134" s="15" t="s">
        <v>154</v>
      </c>
      <c r="R134" s="15">
        <v>189</v>
      </c>
      <c r="S134" s="15">
        <v>103</v>
      </c>
      <c r="T134" s="80">
        <v>292</v>
      </c>
      <c r="V134" s="15" t="s">
        <v>2128</v>
      </c>
      <c r="W134" s="15" t="s">
        <v>1987</v>
      </c>
      <c r="X134" s="15" t="s">
        <v>2127</v>
      </c>
      <c r="Y134" s="15" t="s">
        <v>1226</v>
      </c>
      <c r="Z134" s="16">
        <v>401.09015777610819</v>
      </c>
    </row>
    <row r="135" spans="15:26" x14ac:dyDescent="0.2">
      <c r="O135" s="15">
        <v>10223</v>
      </c>
      <c r="P135" s="15" t="s">
        <v>141</v>
      </c>
      <c r="Q135" s="15" t="s">
        <v>151</v>
      </c>
      <c r="R135" s="15">
        <v>169</v>
      </c>
      <c r="S135" s="15">
        <v>90</v>
      </c>
      <c r="T135" s="80">
        <v>259</v>
      </c>
      <c r="V135" s="15" t="s">
        <v>2126</v>
      </c>
      <c r="W135" s="15" t="s">
        <v>2125</v>
      </c>
      <c r="X135" s="15" t="s">
        <v>2124</v>
      </c>
      <c r="Y135" s="15" t="s">
        <v>2012</v>
      </c>
      <c r="Z135" s="16">
        <v>416.02194787379972</v>
      </c>
    </row>
    <row r="136" spans="15:26" x14ac:dyDescent="0.2">
      <c r="O136" s="15">
        <v>10227</v>
      </c>
      <c r="P136" s="15" t="s">
        <v>135</v>
      </c>
      <c r="Q136" s="15" t="s">
        <v>134</v>
      </c>
      <c r="R136" s="15">
        <v>180</v>
      </c>
      <c r="S136" s="15">
        <v>99</v>
      </c>
      <c r="T136" s="80">
        <v>279</v>
      </c>
      <c r="V136" s="15" t="s">
        <v>2123</v>
      </c>
      <c r="W136" s="15" t="s">
        <v>2122</v>
      </c>
      <c r="X136" s="15" t="s">
        <v>2121</v>
      </c>
      <c r="Y136" s="15" t="s">
        <v>1324</v>
      </c>
      <c r="Z136" s="16">
        <v>383.89953904555313</v>
      </c>
    </row>
    <row r="137" spans="15:26" x14ac:dyDescent="0.2">
      <c r="O137" s="15">
        <v>10238</v>
      </c>
      <c r="P137" s="15" t="s">
        <v>218</v>
      </c>
      <c r="Q137" s="15" t="s">
        <v>229</v>
      </c>
      <c r="R137" s="15">
        <v>146</v>
      </c>
      <c r="S137" s="15">
        <v>95</v>
      </c>
      <c r="T137" s="80">
        <v>241</v>
      </c>
      <c r="V137" s="15" t="s">
        <v>2120</v>
      </c>
      <c r="W137" s="15" t="s">
        <v>2119</v>
      </c>
      <c r="X137" s="15" t="s">
        <v>2118</v>
      </c>
      <c r="Y137" s="15" t="s">
        <v>1273</v>
      </c>
      <c r="Z137" s="16">
        <v>429.93043757012344</v>
      </c>
    </row>
    <row r="138" spans="15:26" x14ac:dyDescent="0.2">
      <c r="O138" s="15">
        <v>10239</v>
      </c>
      <c r="P138" s="15" t="s">
        <v>218</v>
      </c>
      <c r="Q138" s="15" t="s">
        <v>227</v>
      </c>
      <c r="R138" s="15">
        <v>127</v>
      </c>
      <c r="S138" s="15">
        <v>85</v>
      </c>
      <c r="T138" s="80">
        <v>212</v>
      </c>
      <c r="V138" s="15" t="s">
        <v>2117</v>
      </c>
      <c r="W138" s="15" t="s">
        <v>2116</v>
      </c>
      <c r="X138" s="15" t="s">
        <v>2115</v>
      </c>
      <c r="Y138" s="15" t="s">
        <v>1482</v>
      </c>
      <c r="Z138" s="16">
        <v>350.24734446130503</v>
      </c>
    </row>
    <row r="139" spans="15:26" x14ac:dyDescent="0.2">
      <c r="O139" s="15">
        <v>10243</v>
      </c>
      <c r="P139" s="15" t="s">
        <v>1180</v>
      </c>
      <c r="Q139" s="15" t="s">
        <v>1188</v>
      </c>
      <c r="R139" s="15">
        <v>153</v>
      </c>
      <c r="S139" s="15">
        <v>121</v>
      </c>
      <c r="T139" s="80">
        <v>274</v>
      </c>
      <c r="V139" s="15" t="s">
        <v>2114</v>
      </c>
      <c r="W139" s="15" t="s">
        <v>2113</v>
      </c>
      <c r="X139" s="15" t="s">
        <v>2112</v>
      </c>
      <c r="Y139" s="15" t="s">
        <v>2012</v>
      </c>
      <c r="Z139" s="16">
        <v>380.62260343087792</v>
      </c>
    </row>
    <row r="140" spans="15:26" x14ac:dyDescent="0.2">
      <c r="O140" s="15">
        <v>10244</v>
      </c>
      <c r="P140" s="15" t="s">
        <v>1180</v>
      </c>
      <c r="Q140" s="15" t="s">
        <v>1193</v>
      </c>
      <c r="R140" s="15">
        <v>146</v>
      </c>
      <c r="S140" s="15">
        <v>120</v>
      </c>
      <c r="T140" s="80">
        <v>266</v>
      </c>
      <c r="V140" s="15" t="s">
        <v>2111</v>
      </c>
      <c r="W140" s="15" t="s">
        <v>2110</v>
      </c>
      <c r="X140" s="15" t="s">
        <v>2109</v>
      </c>
      <c r="Y140" s="15" t="s">
        <v>1273</v>
      </c>
      <c r="Z140" s="16">
        <v>390.18218740934145</v>
      </c>
    </row>
    <row r="141" spans="15:26" x14ac:dyDescent="0.2">
      <c r="O141" s="15">
        <v>10245</v>
      </c>
      <c r="P141" s="15" t="s">
        <v>1180</v>
      </c>
      <c r="Q141" s="15" t="s">
        <v>1191</v>
      </c>
      <c r="R141" s="15">
        <v>156</v>
      </c>
      <c r="S141" s="15">
        <v>97</v>
      </c>
      <c r="T141" s="80">
        <v>253</v>
      </c>
      <c r="V141" s="15" t="s">
        <v>2108</v>
      </c>
      <c r="W141" s="15" t="s">
        <v>2107</v>
      </c>
      <c r="X141" s="15" t="s">
        <v>2106</v>
      </c>
      <c r="Y141" s="15" t="s">
        <v>1362</v>
      </c>
      <c r="Z141" s="16">
        <v>403.35016835016836</v>
      </c>
    </row>
    <row r="142" spans="15:26" x14ac:dyDescent="0.2">
      <c r="O142" s="15">
        <v>10246</v>
      </c>
      <c r="P142" s="15" t="s">
        <v>1180</v>
      </c>
      <c r="Q142" s="15" t="s">
        <v>1183</v>
      </c>
      <c r="R142" s="15">
        <v>182</v>
      </c>
      <c r="S142" s="15">
        <v>140</v>
      </c>
      <c r="T142" s="80">
        <v>322</v>
      </c>
      <c r="V142" s="15" t="s">
        <v>2105</v>
      </c>
      <c r="W142" s="15" t="s">
        <v>2104</v>
      </c>
      <c r="X142" s="15" t="s">
        <v>2103</v>
      </c>
      <c r="Y142" s="15" t="s">
        <v>1362</v>
      </c>
      <c r="Z142" s="16">
        <v>341.06793078055966</v>
      </c>
    </row>
    <row r="143" spans="15:26" x14ac:dyDescent="0.2">
      <c r="O143" s="15">
        <v>10247</v>
      </c>
      <c r="P143" s="15" t="s">
        <v>1180</v>
      </c>
      <c r="Q143" s="15" t="s">
        <v>1182</v>
      </c>
      <c r="R143" s="15">
        <v>200</v>
      </c>
      <c r="S143" s="15">
        <v>132</v>
      </c>
      <c r="T143" s="80">
        <v>332</v>
      </c>
      <c r="V143" s="15" t="s">
        <v>2102</v>
      </c>
      <c r="W143" s="15" t="s">
        <v>2101</v>
      </c>
      <c r="X143" s="15" t="s">
        <v>2100</v>
      </c>
      <c r="Y143" s="15" t="s">
        <v>1769</v>
      </c>
      <c r="Z143" s="16">
        <v>461.39125818439214</v>
      </c>
    </row>
    <row r="144" spans="15:26" x14ac:dyDescent="0.2">
      <c r="O144" s="15">
        <v>10248</v>
      </c>
      <c r="P144" s="15" t="s">
        <v>1180</v>
      </c>
      <c r="Q144" s="15" t="s">
        <v>1179</v>
      </c>
      <c r="R144" s="15">
        <v>240</v>
      </c>
      <c r="S144" s="15">
        <v>142</v>
      </c>
      <c r="T144" s="80">
        <v>382</v>
      </c>
      <c r="V144" s="15" t="s">
        <v>2099</v>
      </c>
      <c r="W144" s="15" t="s">
        <v>2098</v>
      </c>
      <c r="X144" s="15" t="s">
        <v>2097</v>
      </c>
      <c r="Y144" s="15" t="s">
        <v>1513</v>
      </c>
      <c r="Z144" s="16">
        <v>417.42193044712565</v>
      </c>
    </row>
    <row r="145" spans="15:26" x14ac:dyDescent="0.2">
      <c r="O145" s="15">
        <v>10250</v>
      </c>
      <c r="P145" s="15" t="s">
        <v>1102</v>
      </c>
      <c r="Q145" s="15" t="s">
        <v>1103</v>
      </c>
      <c r="R145" s="15">
        <v>193</v>
      </c>
      <c r="S145" s="15">
        <v>97</v>
      </c>
      <c r="T145" s="80">
        <v>290</v>
      </c>
      <c r="V145" s="15" t="s">
        <v>2096</v>
      </c>
      <c r="W145" s="15" t="s">
        <v>2095</v>
      </c>
      <c r="X145" s="15" t="s">
        <v>2094</v>
      </c>
      <c r="Y145" s="15" t="s">
        <v>1251</v>
      </c>
      <c r="Z145" s="16">
        <v>418.33361678004536</v>
      </c>
    </row>
    <row r="146" spans="15:26" x14ac:dyDescent="0.2">
      <c r="O146" s="15">
        <v>10251</v>
      </c>
      <c r="P146" s="15" t="s">
        <v>1091</v>
      </c>
      <c r="Q146" s="15" t="s">
        <v>1090</v>
      </c>
      <c r="R146" s="15">
        <v>180</v>
      </c>
      <c r="S146" s="15">
        <v>107</v>
      </c>
      <c r="T146" s="80">
        <v>287</v>
      </c>
      <c r="V146" s="15" t="s">
        <v>2093</v>
      </c>
      <c r="W146" s="15" t="s">
        <v>2092</v>
      </c>
      <c r="X146" s="15" t="s">
        <v>2091</v>
      </c>
      <c r="Y146" s="15" t="s">
        <v>1248</v>
      </c>
      <c r="Z146" s="16">
        <v>415.06910965584507</v>
      </c>
    </row>
    <row r="147" spans="15:26" x14ac:dyDescent="0.2">
      <c r="O147" s="15">
        <v>10253</v>
      </c>
      <c r="P147" s="15" t="s">
        <v>1078</v>
      </c>
      <c r="Q147" s="15" t="s">
        <v>1080</v>
      </c>
      <c r="R147" s="15">
        <v>151</v>
      </c>
      <c r="S147" s="15">
        <v>85</v>
      </c>
      <c r="T147" s="80">
        <v>236</v>
      </c>
      <c r="V147" s="15" t="s">
        <v>2090</v>
      </c>
      <c r="W147" s="15" t="s">
        <v>2089</v>
      </c>
      <c r="X147" s="15" t="s">
        <v>401</v>
      </c>
      <c r="Y147" s="15" t="s">
        <v>1978</v>
      </c>
      <c r="Z147" s="16">
        <v>389.22908242612755</v>
      </c>
    </row>
    <row r="148" spans="15:26" x14ac:dyDescent="0.2">
      <c r="O148" s="15">
        <v>10254</v>
      </c>
      <c r="P148" s="15" t="s">
        <v>1003</v>
      </c>
      <c r="Q148" s="15" t="s">
        <v>1032</v>
      </c>
      <c r="R148" s="15">
        <v>236</v>
      </c>
      <c r="S148" s="15">
        <v>110</v>
      </c>
      <c r="T148" s="80">
        <v>346</v>
      </c>
      <c r="V148" s="15" t="s">
        <v>2088</v>
      </c>
      <c r="W148" s="15" t="s">
        <v>2087</v>
      </c>
      <c r="X148" s="15" t="s">
        <v>2086</v>
      </c>
      <c r="Y148" s="15" t="s">
        <v>1978</v>
      </c>
      <c r="Z148" s="16">
        <v>518.87188988883008</v>
      </c>
    </row>
    <row r="149" spans="15:26" x14ac:dyDescent="0.2">
      <c r="O149" s="15">
        <v>10255</v>
      </c>
      <c r="P149" s="15" t="s">
        <v>1003</v>
      </c>
      <c r="Q149" s="15" t="s">
        <v>1026</v>
      </c>
      <c r="R149" s="15">
        <v>246</v>
      </c>
      <c r="S149" s="15">
        <v>169</v>
      </c>
      <c r="T149" s="80">
        <v>415</v>
      </c>
      <c r="V149" s="15" t="s">
        <v>2085</v>
      </c>
      <c r="W149" s="15" t="s">
        <v>2084</v>
      </c>
      <c r="X149" s="15" t="s">
        <v>2083</v>
      </c>
      <c r="Y149" s="15" t="s">
        <v>1587</v>
      </c>
      <c r="Z149" s="16">
        <v>449.13655893891274</v>
      </c>
    </row>
    <row r="150" spans="15:26" x14ac:dyDescent="0.2">
      <c r="O150" s="15">
        <v>10256</v>
      </c>
      <c r="P150" s="15" t="s">
        <v>1003</v>
      </c>
      <c r="Q150" s="15" t="s">
        <v>1013</v>
      </c>
      <c r="R150" s="15">
        <v>259</v>
      </c>
      <c r="S150" s="15">
        <v>143</v>
      </c>
      <c r="T150" s="80">
        <v>402</v>
      </c>
      <c r="V150" s="15" t="s">
        <v>2082</v>
      </c>
      <c r="W150" s="15" t="s">
        <v>2081</v>
      </c>
      <c r="X150" s="15" t="s">
        <v>2080</v>
      </c>
      <c r="Y150" s="15" t="s">
        <v>1248</v>
      </c>
      <c r="Z150" s="16">
        <v>434.42781090289606</v>
      </c>
    </row>
    <row r="151" spans="15:26" x14ac:dyDescent="0.2">
      <c r="O151" s="15">
        <v>10257</v>
      </c>
      <c r="P151" s="15" t="s">
        <v>1003</v>
      </c>
      <c r="Q151" s="15" t="s">
        <v>1011</v>
      </c>
      <c r="R151" s="15">
        <v>193</v>
      </c>
      <c r="S151" s="15">
        <v>107</v>
      </c>
      <c r="T151" s="80">
        <v>300</v>
      </c>
      <c r="V151" s="15" t="s">
        <v>2079</v>
      </c>
      <c r="W151" s="15" t="s">
        <v>2078</v>
      </c>
      <c r="X151" s="15" t="s">
        <v>2077</v>
      </c>
      <c r="Y151" s="15" t="s">
        <v>1978</v>
      </c>
      <c r="Z151" s="16">
        <v>410.75640439158281</v>
      </c>
    </row>
    <row r="152" spans="15:26" x14ac:dyDescent="0.2">
      <c r="O152" s="15">
        <v>10258</v>
      </c>
      <c r="P152" s="15" t="s">
        <v>1003</v>
      </c>
      <c r="Q152" s="15" t="s">
        <v>1030</v>
      </c>
      <c r="R152" s="15">
        <v>133</v>
      </c>
      <c r="S152" s="15">
        <v>122</v>
      </c>
      <c r="T152" s="80">
        <v>255</v>
      </c>
      <c r="V152" s="15" t="s">
        <v>2076</v>
      </c>
      <c r="W152" s="15" t="s">
        <v>2075</v>
      </c>
      <c r="X152" s="15" t="s">
        <v>2074</v>
      </c>
      <c r="Y152" s="15" t="s">
        <v>1647</v>
      </c>
      <c r="Z152" s="16">
        <v>455.19685356998792</v>
      </c>
    </row>
    <row r="153" spans="15:26" x14ac:dyDescent="0.2">
      <c r="O153" s="15">
        <v>10259</v>
      </c>
      <c r="P153" s="15" t="s">
        <v>898</v>
      </c>
      <c r="Q153" s="15" t="s">
        <v>897</v>
      </c>
      <c r="R153" s="15">
        <v>189</v>
      </c>
      <c r="S153" s="15">
        <v>96</v>
      </c>
      <c r="T153" s="80">
        <v>285</v>
      </c>
      <c r="V153" s="15" t="s">
        <v>2073</v>
      </c>
      <c r="W153" s="15" t="s">
        <v>2072</v>
      </c>
      <c r="X153" s="15" t="s">
        <v>2071</v>
      </c>
      <c r="Y153" s="15" t="s">
        <v>1248</v>
      </c>
      <c r="Z153" s="16">
        <v>485.52090106827683</v>
      </c>
    </row>
    <row r="154" spans="15:26" x14ac:dyDescent="0.2">
      <c r="O154" s="15">
        <v>10261</v>
      </c>
      <c r="P154" s="15" t="s">
        <v>794</v>
      </c>
      <c r="Q154" s="15" t="s">
        <v>793</v>
      </c>
      <c r="R154" s="15">
        <v>355</v>
      </c>
      <c r="S154" s="15">
        <v>180</v>
      </c>
      <c r="T154" s="80">
        <v>535</v>
      </c>
      <c r="V154" s="15" t="s">
        <v>2070</v>
      </c>
      <c r="W154" s="15" t="s">
        <v>2069</v>
      </c>
      <c r="X154" s="15" t="s">
        <v>2068</v>
      </c>
      <c r="Y154" s="15" t="s">
        <v>1241</v>
      </c>
      <c r="Z154" s="16">
        <v>211.41220600162205</v>
      </c>
    </row>
    <row r="155" spans="15:26" x14ac:dyDescent="0.2">
      <c r="O155" s="15">
        <v>10262</v>
      </c>
      <c r="P155" s="15" t="s">
        <v>767</v>
      </c>
      <c r="Q155" s="15" t="s">
        <v>771</v>
      </c>
      <c r="R155" s="15">
        <v>252</v>
      </c>
      <c r="S155" s="15">
        <v>103</v>
      </c>
      <c r="T155" s="80">
        <v>355</v>
      </c>
      <c r="V155" s="15" t="s">
        <v>2067</v>
      </c>
      <c r="W155" s="15" t="s">
        <v>2066</v>
      </c>
      <c r="X155" s="15" t="s">
        <v>2065</v>
      </c>
      <c r="Y155" s="15" t="s">
        <v>1453</v>
      </c>
      <c r="Z155" s="16">
        <v>433.48445171849426</v>
      </c>
    </row>
    <row r="156" spans="15:26" x14ac:dyDescent="0.2">
      <c r="O156" s="15">
        <v>10271</v>
      </c>
      <c r="P156" s="15" t="s">
        <v>767</v>
      </c>
      <c r="Q156" s="15" t="s">
        <v>769</v>
      </c>
      <c r="R156" s="15">
        <v>90</v>
      </c>
      <c r="S156" s="15">
        <v>56</v>
      </c>
      <c r="T156" s="80">
        <v>146</v>
      </c>
      <c r="V156" s="15" t="s">
        <v>2064</v>
      </c>
      <c r="W156" s="15" t="s">
        <v>2063</v>
      </c>
      <c r="X156" s="15" t="s">
        <v>2062</v>
      </c>
      <c r="Y156" s="15" t="s">
        <v>1513</v>
      </c>
      <c r="Z156" s="16">
        <v>459.73893425010743</v>
      </c>
    </row>
    <row r="157" spans="15:26" x14ac:dyDescent="0.2">
      <c r="O157" s="15">
        <v>10272</v>
      </c>
      <c r="P157" s="15" t="s">
        <v>767</v>
      </c>
      <c r="Q157" s="15" t="s">
        <v>768</v>
      </c>
      <c r="R157" s="15">
        <v>154</v>
      </c>
      <c r="S157" s="15">
        <v>110</v>
      </c>
      <c r="T157" s="80">
        <v>264</v>
      </c>
      <c r="V157" s="15" t="s">
        <v>2061</v>
      </c>
      <c r="W157" s="15" t="s">
        <v>2060</v>
      </c>
      <c r="X157" s="15" t="s">
        <v>2059</v>
      </c>
      <c r="Y157" s="15" t="s">
        <v>1382</v>
      </c>
      <c r="Z157" s="16">
        <v>426.82752120640907</v>
      </c>
    </row>
    <row r="158" spans="15:26" x14ac:dyDescent="0.2">
      <c r="O158" s="15">
        <v>10273</v>
      </c>
      <c r="P158" s="15" t="s">
        <v>657</v>
      </c>
      <c r="Q158" s="15" t="s">
        <v>667</v>
      </c>
      <c r="R158" s="15">
        <v>278</v>
      </c>
      <c r="S158" s="15">
        <v>106</v>
      </c>
      <c r="T158" s="80">
        <v>384</v>
      </c>
      <c r="V158" s="15" t="s">
        <v>2058</v>
      </c>
      <c r="W158" s="15" t="s">
        <v>2057</v>
      </c>
      <c r="X158" s="15" t="s">
        <v>2056</v>
      </c>
      <c r="Y158" s="15" t="s">
        <v>1237</v>
      </c>
      <c r="Z158" s="16">
        <v>411.25270607826809</v>
      </c>
    </row>
    <row r="159" spans="15:26" x14ac:dyDescent="0.2">
      <c r="O159" s="15">
        <v>10274</v>
      </c>
      <c r="P159" s="15" t="s">
        <v>657</v>
      </c>
      <c r="Q159" s="15" t="s">
        <v>708</v>
      </c>
      <c r="R159" s="15">
        <v>194</v>
      </c>
      <c r="S159" s="15">
        <v>176</v>
      </c>
      <c r="T159" s="80">
        <v>370</v>
      </c>
      <c r="V159" s="15" t="s">
        <v>2055</v>
      </c>
      <c r="W159" s="15" t="s">
        <v>2054</v>
      </c>
      <c r="X159" s="15" t="s">
        <v>2053</v>
      </c>
      <c r="Y159" s="15" t="s">
        <v>1587</v>
      </c>
      <c r="Z159" s="16">
        <v>483.10012135922329</v>
      </c>
    </row>
    <row r="160" spans="15:26" x14ac:dyDescent="0.2">
      <c r="O160" s="15">
        <v>10275</v>
      </c>
      <c r="P160" s="15" t="s">
        <v>657</v>
      </c>
      <c r="Q160" s="15" t="s">
        <v>677</v>
      </c>
      <c r="R160" s="15">
        <v>288</v>
      </c>
      <c r="S160" s="15">
        <v>154</v>
      </c>
      <c r="T160" s="80">
        <v>442</v>
      </c>
      <c r="V160" s="15" t="s">
        <v>2052</v>
      </c>
      <c r="W160" s="15" t="s">
        <v>2051</v>
      </c>
      <c r="X160" s="15" t="s">
        <v>2050</v>
      </c>
      <c r="Y160" s="15" t="s">
        <v>1769</v>
      </c>
      <c r="Z160" s="16">
        <v>481.4946776461137</v>
      </c>
    </row>
    <row r="161" spans="15:26" x14ac:dyDescent="0.2">
      <c r="O161" s="15">
        <v>10276</v>
      </c>
      <c r="P161" s="15" t="s">
        <v>657</v>
      </c>
      <c r="Q161" s="15" t="s">
        <v>687</v>
      </c>
      <c r="R161" s="15">
        <v>311</v>
      </c>
      <c r="S161" s="15">
        <v>127</v>
      </c>
      <c r="T161" s="80">
        <v>438</v>
      </c>
      <c r="V161" s="15" t="s">
        <v>2049</v>
      </c>
      <c r="W161" s="15" t="s">
        <v>2048</v>
      </c>
      <c r="X161" s="15" t="s">
        <v>2047</v>
      </c>
      <c r="Y161" s="15" t="s">
        <v>1248</v>
      </c>
      <c r="Z161" s="16">
        <v>356.95769961977186</v>
      </c>
    </row>
    <row r="162" spans="15:26" x14ac:dyDescent="0.2">
      <c r="O162" s="15">
        <v>10277</v>
      </c>
      <c r="P162" s="15" t="s">
        <v>657</v>
      </c>
      <c r="Q162" s="15" t="s">
        <v>674</v>
      </c>
      <c r="R162" s="15">
        <v>283</v>
      </c>
      <c r="S162" s="15">
        <v>143</v>
      </c>
      <c r="T162" s="80">
        <v>426</v>
      </c>
      <c r="V162" s="15" t="s">
        <v>2046</v>
      </c>
      <c r="W162" s="15" t="s">
        <v>2045</v>
      </c>
      <c r="X162" s="15" t="s">
        <v>2044</v>
      </c>
      <c r="Y162" s="15" t="s">
        <v>1932</v>
      </c>
      <c r="Z162" s="16">
        <v>344.21911176594404</v>
      </c>
    </row>
    <row r="163" spans="15:26" x14ac:dyDescent="0.2">
      <c r="O163" s="15">
        <v>10278</v>
      </c>
      <c r="P163" s="15" t="s">
        <v>657</v>
      </c>
      <c r="Q163" s="15" t="s">
        <v>678</v>
      </c>
      <c r="R163" s="15">
        <v>383</v>
      </c>
      <c r="S163" s="15">
        <v>136</v>
      </c>
      <c r="T163" s="80">
        <v>519</v>
      </c>
      <c r="V163" s="15" t="s">
        <v>2043</v>
      </c>
      <c r="W163" s="15" t="s">
        <v>2042</v>
      </c>
      <c r="X163" s="15" t="s">
        <v>2041</v>
      </c>
      <c r="Y163" s="15" t="s">
        <v>1269</v>
      </c>
      <c r="Z163" s="16">
        <v>441.37966640190626</v>
      </c>
    </row>
    <row r="164" spans="15:26" x14ac:dyDescent="0.2">
      <c r="O164" s="15">
        <v>10278</v>
      </c>
      <c r="P164" s="15" t="s">
        <v>657</v>
      </c>
      <c r="Q164" s="15" t="s">
        <v>678</v>
      </c>
      <c r="R164" s="15">
        <v>168</v>
      </c>
      <c r="S164" s="15">
        <v>115</v>
      </c>
      <c r="T164" s="80">
        <v>283</v>
      </c>
      <c r="V164" s="15" t="s">
        <v>2040</v>
      </c>
      <c r="W164" s="15" t="s">
        <v>2039</v>
      </c>
      <c r="X164" s="15" t="s">
        <v>2038</v>
      </c>
      <c r="Y164" s="15" t="s">
        <v>1751</v>
      </c>
      <c r="Z164" s="16">
        <v>458.90169194865808</v>
      </c>
    </row>
    <row r="165" spans="15:26" x14ac:dyDescent="0.2">
      <c r="O165" s="15">
        <v>10280</v>
      </c>
      <c r="P165" s="15" t="s">
        <v>657</v>
      </c>
      <c r="Q165" s="15" t="s">
        <v>693</v>
      </c>
      <c r="R165" s="15">
        <v>336</v>
      </c>
      <c r="S165" s="15">
        <v>155</v>
      </c>
      <c r="T165" s="80">
        <v>491</v>
      </c>
      <c r="V165" s="15" t="s">
        <v>2037</v>
      </c>
      <c r="W165" s="15" t="s">
        <v>2036</v>
      </c>
      <c r="X165" s="15" t="s">
        <v>2035</v>
      </c>
      <c r="Y165" s="15" t="s">
        <v>1978</v>
      </c>
      <c r="Z165" s="16">
        <v>455.45632269240286</v>
      </c>
    </row>
    <row r="166" spans="15:26" x14ac:dyDescent="0.2">
      <c r="O166" s="15">
        <v>10281</v>
      </c>
      <c r="P166" s="15" t="s">
        <v>657</v>
      </c>
      <c r="Q166" s="15" t="s">
        <v>659</v>
      </c>
      <c r="R166" s="15">
        <v>275</v>
      </c>
      <c r="S166" s="15">
        <v>162</v>
      </c>
      <c r="T166" s="80">
        <v>437</v>
      </c>
      <c r="V166" s="15" t="s">
        <v>2034</v>
      </c>
      <c r="W166" s="15" t="s">
        <v>2033</v>
      </c>
      <c r="X166" s="15" t="s">
        <v>2032</v>
      </c>
      <c r="Y166" s="15" t="s">
        <v>1311</v>
      </c>
      <c r="Z166" s="16">
        <v>443.03446771378708</v>
      </c>
    </row>
    <row r="167" spans="15:26" x14ac:dyDescent="0.2">
      <c r="O167" s="15">
        <v>10283</v>
      </c>
      <c r="P167" s="15" t="s">
        <v>612</v>
      </c>
      <c r="Q167" s="15" t="s">
        <v>617</v>
      </c>
      <c r="R167" s="15">
        <v>230</v>
      </c>
      <c r="S167" s="15">
        <v>136</v>
      </c>
      <c r="T167" s="80">
        <v>366</v>
      </c>
      <c r="V167" s="15" t="s">
        <v>2031</v>
      </c>
      <c r="W167" s="15" t="s">
        <v>2030</v>
      </c>
      <c r="X167" s="15" t="s">
        <v>1231</v>
      </c>
      <c r="Y167" s="15" t="s">
        <v>1230</v>
      </c>
      <c r="Z167" s="16">
        <v>493.54170931422721</v>
      </c>
    </row>
    <row r="168" spans="15:26" x14ac:dyDescent="0.2">
      <c r="O168" s="15">
        <v>10284</v>
      </c>
      <c r="P168" s="15" t="s">
        <v>612</v>
      </c>
      <c r="Q168" s="15" t="s">
        <v>632</v>
      </c>
      <c r="R168" s="15">
        <v>233</v>
      </c>
      <c r="S168" s="15">
        <v>138</v>
      </c>
      <c r="T168" s="80">
        <v>371</v>
      </c>
      <c r="V168" s="15" t="s">
        <v>2029</v>
      </c>
      <c r="W168" s="15" t="s">
        <v>2028</v>
      </c>
      <c r="X168" s="15" t="s">
        <v>2027</v>
      </c>
      <c r="Y168" s="15" t="s">
        <v>1251</v>
      </c>
      <c r="Z168" s="16">
        <v>493.86746673623793</v>
      </c>
    </row>
    <row r="169" spans="15:26" x14ac:dyDescent="0.2">
      <c r="O169" s="15">
        <v>10285</v>
      </c>
      <c r="P169" s="15" t="s">
        <v>612</v>
      </c>
      <c r="Q169" s="15" t="s">
        <v>622</v>
      </c>
      <c r="R169" s="15">
        <v>154</v>
      </c>
      <c r="S169" s="15">
        <v>134</v>
      </c>
      <c r="T169" s="80">
        <v>288</v>
      </c>
      <c r="V169" s="15" t="s">
        <v>2026</v>
      </c>
      <c r="W169" s="15" t="s">
        <v>2025</v>
      </c>
      <c r="X169" s="15" t="s">
        <v>2024</v>
      </c>
      <c r="Y169" s="15" t="s">
        <v>1273</v>
      </c>
      <c r="Z169" s="16">
        <v>391.50927908636686</v>
      </c>
    </row>
    <row r="170" spans="15:26" x14ac:dyDescent="0.2">
      <c r="O170" s="15">
        <v>10286</v>
      </c>
      <c r="P170" s="15" t="s">
        <v>612</v>
      </c>
      <c r="Q170" s="15" t="s">
        <v>615</v>
      </c>
      <c r="R170" s="15">
        <v>128</v>
      </c>
      <c r="S170" s="15">
        <v>125</v>
      </c>
      <c r="T170" s="80">
        <v>253</v>
      </c>
      <c r="V170" s="15" t="s">
        <v>2023</v>
      </c>
      <c r="W170" s="15" t="s">
        <v>2022</v>
      </c>
      <c r="X170" s="15" t="s">
        <v>2021</v>
      </c>
      <c r="Y170" s="15" t="s">
        <v>1346</v>
      </c>
      <c r="Z170" s="16">
        <v>401.33678290213726</v>
      </c>
    </row>
    <row r="171" spans="15:26" x14ac:dyDescent="0.2">
      <c r="O171" s="15">
        <v>10288</v>
      </c>
      <c r="P171" s="15" t="s">
        <v>602</v>
      </c>
      <c r="Q171" s="15" t="s">
        <v>601</v>
      </c>
      <c r="R171" s="15">
        <v>120</v>
      </c>
      <c r="S171" s="15">
        <v>92</v>
      </c>
      <c r="T171" s="80">
        <v>212</v>
      </c>
      <c r="V171" s="15" t="s">
        <v>2020</v>
      </c>
      <c r="W171" s="15" t="s">
        <v>2019</v>
      </c>
      <c r="X171" s="15" t="s">
        <v>1183</v>
      </c>
      <c r="Y171" s="15" t="s">
        <v>1978</v>
      </c>
      <c r="Z171" s="16">
        <v>442.03231879510514</v>
      </c>
    </row>
    <row r="172" spans="15:26" x14ac:dyDescent="0.2">
      <c r="O172" s="15">
        <v>10289</v>
      </c>
      <c r="P172" s="15" t="s">
        <v>565</v>
      </c>
      <c r="Q172" s="15" t="s">
        <v>569</v>
      </c>
      <c r="R172" s="15">
        <v>186</v>
      </c>
      <c r="S172" s="15">
        <v>80</v>
      </c>
      <c r="T172" s="80">
        <v>266</v>
      </c>
      <c r="V172" s="15" t="s">
        <v>2018</v>
      </c>
      <c r="W172" s="15" t="s">
        <v>2017</v>
      </c>
      <c r="X172" s="15" t="s">
        <v>2016</v>
      </c>
      <c r="Y172" s="15" t="s">
        <v>1769</v>
      </c>
      <c r="Z172" s="16">
        <v>467.7437792559744</v>
      </c>
    </row>
    <row r="173" spans="15:26" x14ac:dyDescent="0.2">
      <c r="O173" s="15">
        <v>10294</v>
      </c>
      <c r="P173" s="15" t="s">
        <v>493</v>
      </c>
      <c r="Q173" s="15" t="s">
        <v>492</v>
      </c>
      <c r="R173" s="15">
        <v>185</v>
      </c>
      <c r="S173" s="15">
        <v>100</v>
      </c>
      <c r="T173" s="80">
        <v>285</v>
      </c>
      <c r="V173" s="15" t="s">
        <v>2015</v>
      </c>
      <c r="W173" s="15" t="s">
        <v>2014</v>
      </c>
      <c r="X173" s="15" t="s">
        <v>2013</v>
      </c>
      <c r="Y173" s="15" t="s">
        <v>2012</v>
      </c>
      <c r="Z173" s="16">
        <v>445.9749154453213</v>
      </c>
    </row>
    <row r="174" spans="15:26" x14ac:dyDescent="0.2">
      <c r="O174" s="15">
        <v>10295</v>
      </c>
      <c r="P174" s="15" t="s">
        <v>440</v>
      </c>
      <c r="Q174" s="15" t="s">
        <v>439</v>
      </c>
      <c r="R174" s="15">
        <v>177</v>
      </c>
      <c r="S174" s="15">
        <v>118</v>
      </c>
      <c r="T174" s="80">
        <v>295</v>
      </c>
      <c r="V174" s="15" t="s">
        <v>2011</v>
      </c>
      <c r="W174" s="15" t="s">
        <v>2010</v>
      </c>
      <c r="X174" s="15" t="s">
        <v>2009</v>
      </c>
      <c r="Y174" s="15" t="s">
        <v>1307</v>
      </c>
      <c r="Z174" s="16">
        <v>294.98705599036725</v>
      </c>
    </row>
    <row r="175" spans="15:26" x14ac:dyDescent="0.2">
      <c r="O175" s="15">
        <v>10296</v>
      </c>
      <c r="P175" s="15" t="s">
        <v>440</v>
      </c>
      <c r="Q175" s="15" t="s">
        <v>445</v>
      </c>
      <c r="R175" s="15">
        <v>246</v>
      </c>
      <c r="S175" s="15">
        <v>164</v>
      </c>
      <c r="T175" s="80">
        <v>410</v>
      </c>
      <c r="V175" s="15" t="s">
        <v>2008</v>
      </c>
      <c r="W175" s="15" t="s">
        <v>2007</v>
      </c>
      <c r="X175" s="15" t="s">
        <v>2006</v>
      </c>
      <c r="Y175" s="15" t="s">
        <v>1362</v>
      </c>
      <c r="Z175" s="16">
        <v>147.1764705882353</v>
      </c>
    </row>
    <row r="176" spans="15:26" x14ac:dyDescent="0.2">
      <c r="O176" s="15">
        <v>10297</v>
      </c>
      <c r="P176" s="15" t="s">
        <v>440</v>
      </c>
      <c r="Q176" s="15" t="s">
        <v>444</v>
      </c>
      <c r="R176" s="15">
        <v>169</v>
      </c>
      <c r="S176" s="15">
        <v>119</v>
      </c>
      <c r="T176" s="80">
        <v>288</v>
      </c>
      <c r="V176" s="15" t="s">
        <v>2005</v>
      </c>
      <c r="W176" s="15" t="s">
        <v>2004</v>
      </c>
      <c r="X176" s="15" t="s">
        <v>2003</v>
      </c>
      <c r="Y176" s="15" t="s">
        <v>1513</v>
      </c>
      <c r="Z176" s="16">
        <v>461.52774498229041</v>
      </c>
    </row>
    <row r="177" spans="15:26" x14ac:dyDescent="0.2">
      <c r="O177" s="15">
        <v>10300</v>
      </c>
      <c r="P177" s="15" t="s">
        <v>400</v>
      </c>
      <c r="Q177" s="15" t="s">
        <v>399</v>
      </c>
      <c r="R177" s="15">
        <v>277</v>
      </c>
      <c r="S177" s="15">
        <v>88</v>
      </c>
      <c r="T177" s="80">
        <v>365</v>
      </c>
      <c r="V177" s="15" t="s">
        <v>2002</v>
      </c>
      <c r="W177" s="15" t="s">
        <v>2001</v>
      </c>
      <c r="X177" s="15" t="s">
        <v>2000</v>
      </c>
      <c r="Y177" s="15" t="s">
        <v>1251</v>
      </c>
      <c r="Z177" s="16">
        <v>328.15204540080396</v>
      </c>
    </row>
    <row r="178" spans="15:26" x14ac:dyDescent="0.2">
      <c r="O178" s="15">
        <v>10301</v>
      </c>
      <c r="P178" s="15" t="s">
        <v>385</v>
      </c>
      <c r="Q178" s="15" t="s">
        <v>384</v>
      </c>
      <c r="R178" s="15">
        <v>205</v>
      </c>
      <c r="S178" s="15">
        <v>140</v>
      </c>
      <c r="T178" s="80">
        <v>345</v>
      </c>
      <c r="V178" s="15" t="s">
        <v>1999</v>
      </c>
      <c r="W178" s="15" t="s">
        <v>1998</v>
      </c>
      <c r="X178" s="15" t="s">
        <v>1997</v>
      </c>
      <c r="Y178" s="15" t="s">
        <v>1317</v>
      </c>
      <c r="Z178" s="16">
        <v>458.58882477983599</v>
      </c>
    </row>
    <row r="179" spans="15:26" x14ac:dyDescent="0.2">
      <c r="O179" s="15">
        <v>10302</v>
      </c>
      <c r="P179" s="15" t="s">
        <v>385</v>
      </c>
      <c r="Q179" s="15" t="s">
        <v>389</v>
      </c>
      <c r="R179" s="15">
        <v>132</v>
      </c>
      <c r="S179" s="15">
        <v>96</v>
      </c>
      <c r="T179" s="80">
        <v>228</v>
      </c>
      <c r="V179" s="15" t="s">
        <v>1996</v>
      </c>
      <c r="W179" s="15" t="s">
        <v>1995</v>
      </c>
      <c r="X179" s="15" t="s">
        <v>1678</v>
      </c>
      <c r="Y179" s="15" t="s">
        <v>1928</v>
      </c>
      <c r="Z179" s="16">
        <v>129.85538922155689</v>
      </c>
    </row>
    <row r="180" spans="15:26" x14ac:dyDescent="0.2">
      <c r="O180" s="15">
        <v>10309</v>
      </c>
      <c r="P180" s="15" t="s">
        <v>312</v>
      </c>
      <c r="Q180" s="15" t="s">
        <v>311</v>
      </c>
      <c r="R180" s="15">
        <v>282</v>
      </c>
      <c r="S180" s="15">
        <v>132</v>
      </c>
      <c r="T180" s="80">
        <v>414</v>
      </c>
      <c r="V180" s="15" t="s">
        <v>1994</v>
      </c>
      <c r="W180" s="15" t="s">
        <v>1993</v>
      </c>
      <c r="X180" s="15" t="s">
        <v>1992</v>
      </c>
      <c r="Y180" s="15" t="s">
        <v>1362</v>
      </c>
      <c r="Z180" s="16">
        <v>329.72742663656885</v>
      </c>
    </row>
    <row r="181" spans="15:26" x14ac:dyDescent="0.2">
      <c r="O181" s="15">
        <v>10311</v>
      </c>
      <c r="P181" s="15" t="s">
        <v>241</v>
      </c>
      <c r="Q181" s="15" t="s">
        <v>240</v>
      </c>
      <c r="R181" s="15">
        <v>174</v>
      </c>
      <c r="S181" s="15">
        <v>104</v>
      </c>
      <c r="T181" s="80">
        <v>278</v>
      </c>
      <c r="V181" s="15" t="s">
        <v>1991</v>
      </c>
      <c r="W181" s="15" t="s">
        <v>1990</v>
      </c>
      <c r="X181" s="15" t="s">
        <v>1989</v>
      </c>
      <c r="Y181" s="15" t="s">
        <v>1482</v>
      </c>
      <c r="Z181" s="16">
        <v>495.7988454706927</v>
      </c>
    </row>
    <row r="182" spans="15:26" x14ac:dyDescent="0.2">
      <c r="O182" s="15">
        <v>10313</v>
      </c>
      <c r="P182" s="15" t="s">
        <v>241</v>
      </c>
      <c r="Q182" s="15" t="s">
        <v>243</v>
      </c>
      <c r="R182" s="15">
        <v>117</v>
      </c>
      <c r="S182" s="15">
        <v>101</v>
      </c>
      <c r="T182" s="80">
        <v>218</v>
      </c>
      <c r="V182" s="15" t="s">
        <v>1988</v>
      </c>
      <c r="W182" s="15" t="s">
        <v>1987</v>
      </c>
      <c r="X182" s="15" t="s">
        <v>1986</v>
      </c>
      <c r="Y182" s="15" t="s">
        <v>1985</v>
      </c>
      <c r="Z182" s="16">
        <v>523.24401294498387</v>
      </c>
    </row>
    <row r="183" spans="15:26" x14ac:dyDescent="0.2">
      <c r="O183" s="15">
        <v>10314</v>
      </c>
      <c r="P183" s="15" t="s">
        <v>116</v>
      </c>
      <c r="Q183" s="15" t="s">
        <v>117</v>
      </c>
      <c r="R183" s="15">
        <v>228</v>
      </c>
      <c r="S183" s="15">
        <v>128</v>
      </c>
      <c r="T183" s="80">
        <v>356</v>
      </c>
      <c r="V183" s="15" t="s">
        <v>1984</v>
      </c>
      <c r="W183" s="15" t="s">
        <v>1983</v>
      </c>
      <c r="X183" s="15" t="s">
        <v>1982</v>
      </c>
      <c r="Y183" s="15" t="s">
        <v>1277</v>
      </c>
      <c r="Z183" s="16">
        <v>488.79107253564786</v>
      </c>
    </row>
    <row r="184" spans="15:26" x14ac:dyDescent="0.2">
      <c r="O184" s="15">
        <v>10321</v>
      </c>
      <c r="P184" s="15" t="s">
        <v>555</v>
      </c>
      <c r="Q184" s="15" t="s">
        <v>554</v>
      </c>
      <c r="R184" s="15">
        <v>139</v>
      </c>
      <c r="S184" s="15">
        <v>76</v>
      </c>
      <c r="T184" s="80">
        <v>215</v>
      </c>
      <c r="V184" s="15" t="s">
        <v>1981</v>
      </c>
      <c r="W184" s="15" t="s">
        <v>1980</v>
      </c>
      <c r="X184" s="15" t="s">
        <v>1979</v>
      </c>
      <c r="Y184" s="15" t="s">
        <v>1978</v>
      </c>
      <c r="Z184" s="16">
        <v>409.24284638554218</v>
      </c>
    </row>
    <row r="185" spans="15:26" x14ac:dyDescent="0.2">
      <c r="O185" s="15">
        <v>10323</v>
      </c>
      <c r="P185" s="15" t="s">
        <v>1217</v>
      </c>
      <c r="Q185" s="15" t="s">
        <v>1216</v>
      </c>
      <c r="R185" s="15">
        <v>0</v>
      </c>
      <c r="S185" s="15">
        <v>78</v>
      </c>
      <c r="T185" s="80">
        <v>78</v>
      </c>
      <c r="V185" s="15" t="s">
        <v>1977</v>
      </c>
      <c r="W185" s="15" t="s">
        <v>1976</v>
      </c>
      <c r="X185" s="15" t="s">
        <v>1975</v>
      </c>
      <c r="Y185" s="15" t="s">
        <v>1273</v>
      </c>
      <c r="Z185" s="16">
        <v>413.32905484247374</v>
      </c>
    </row>
    <row r="186" spans="15:26" x14ac:dyDescent="0.2">
      <c r="O186" s="15">
        <v>10324</v>
      </c>
      <c r="P186" s="15" t="s">
        <v>1213</v>
      </c>
      <c r="Q186" s="15" t="s">
        <v>1212</v>
      </c>
      <c r="R186" s="15">
        <v>174</v>
      </c>
      <c r="S186" s="15">
        <v>72</v>
      </c>
      <c r="T186" s="80">
        <v>246</v>
      </c>
      <c r="V186" s="15" t="s">
        <v>1974</v>
      </c>
      <c r="W186" s="15" t="s">
        <v>1973</v>
      </c>
      <c r="X186" s="15" t="s">
        <v>1972</v>
      </c>
      <c r="Y186" s="15" t="s">
        <v>1751</v>
      </c>
      <c r="Z186" s="16">
        <v>414.34856930509102</v>
      </c>
    </row>
    <row r="187" spans="15:26" x14ac:dyDescent="0.2">
      <c r="O187" s="15">
        <v>10327</v>
      </c>
      <c r="P187" s="15" t="s">
        <v>1158</v>
      </c>
      <c r="Q187" s="15" t="s">
        <v>1159</v>
      </c>
      <c r="R187" s="15">
        <v>200</v>
      </c>
      <c r="S187" s="15">
        <v>90</v>
      </c>
      <c r="T187" s="80">
        <v>290</v>
      </c>
      <c r="V187" s="15" t="s">
        <v>1971</v>
      </c>
      <c r="W187" s="15" t="s">
        <v>1970</v>
      </c>
      <c r="X187" s="15" t="s">
        <v>1969</v>
      </c>
      <c r="Y187" s="15" t="s">
        <v>1453</v>
      </c>
      <c r="Z187" s="16">
        <v>466.82270091135047</v>
      </c>
    </row>
    <row r="188" spans="15:26" x14ac:dyDescent="0.2">
      <c r="O188" s="15">
        <v>10328</v>
      </c>
      <c r="P188" s="15" t="s">
        <v>923</v>
      </c>
      <c r="Q188" s="15" t="s">
        <v>925</v>
      </c>
      <c r="R188" s="15">
        <v>175</v>
      </c>
      <c r="S188" s="15">
        <v>98</v>
      </c>
      <c r="T188" s="80">
        <v>273</v>
      </c>
      <c r="V188" s="15" t="s">
        <v>1968</v>
      </c>
      <c r="W188" s="15" t="s">
        <v>1967</v>
      </c>
      <c r="X188" s="15" t="s">
        <v>1966</v>
      </c>
      <c r="Y188" s="15" t="s">
        <v>1251</v>
      </c>
      <c r="Z188" s="16">
        <v>404.11001317523056</v>
      </c>
    </row>
    <row r="189" spans="15:26" x14ac:dyDescent="0.2">
      <c r="O189" s="15">
        <v>10329</v>
      </c>
      <c r="P189" s="15" t="s">
        <v>923</v>
      </c>
      <c r="Q189" s="15" t="s">
        <v>927</v>
      </c>
      <c r="R189" s="15">
        <v>175</v>
      </c>
      <c r="S189" s="15">
        <v>95</v>
      </c>
      <c r="T189" s="80">
        <v>270</v>
      </c>
      <c r="V189" s="15" t="s">
        <v>1965</v>
      </c>
      <c r="W189" s="15" t="s">
        <v>1964</v>
      </c>
      <c r="X189" s="15" t="s">
        <v>1963</v>
      </c>
      <c r="Y189" s="15" t="s">
        <v>1751</v>
      </c>
      <c r="Z189" s="16">
        <v>110.07630098452883</v>
      </c>
    </row>
    <row r="190" spans="15:26" x14ac:dyDescent="0.2">
      <c r="O190" s="15">
        <v>10332</v>
      </c>
      <c r="P190" s="15" t="s">
        <v>265</v>
      </c>
      <c r="Q190" s="15" t="s">
        <v>268</v>
      </c>
      <c r="R190" s="15">
        <v>220</v>
      </c>
      <c r="S190" s="15">
        <v>97</v>
      </c>
      <c r="T190" s="80">
        <v>317</v>
      </c>
      <c r="V190" s="15" t="s">
        <v>1962</v>
      </c>
      <c r="W190" s="15" t="s">
        <v>1961</v>
      </c>
      <c r="X190" s="15" t="s">
        <v>1960</v>
      </c>
      <c r="Y190" s="15" t="s">
        <v>1307</v>
      </c>
      <c r="Z190" s="16">
        <v>205.11111111111111</v>
      </c>
    </row>
    <row r="191" spans="15:26" x14ac:dyDescent="0.2">
      <c r="O191" s="15">
        <v>10333</v>
      </c>
      <c r="P191" s="15" t="s">
        <v>776</v>
      </c>
      <c r="Q191" s="15" t="s">
        <v>778</v>
      </c>
      <c r="R191" s="15">
        <v>259</v>
      </c>
      <c r="S191" s="15">
        <v>133</v>
      </c>
      <c r="T191" s="80">
        <v>392</v>
      </c>
      <c r="V191" s="15" t="s">
        <v>1959</v>
      </c>
      <c r="W191" s="15" t="s">
        <v>1958</v>
      </c>
      <c r="X191" s="15" t="s">
        <v>1957</v>
      </c>
      <c r="Y191" s="15" t="s">
        <v>1222</v>
      </c>
      <c r="Z191" s="16">
        <v>512.80747663551404</v>
      </c>
    </row>
    <row r="192" spans="15:26" x14ac:dyDescent="0.2">
      <c r="O192" s="15">
        <v>10334</v>
      </c>
      <c r="P192" s="15" t="s">
        <v>776</v>
      </c>
      <c r="Q192" s="15" t="s">
        <v>779</v>
      </c>
      <c r="R192" s="15">
        <v>225</v>
      </c>
      <c r="S192" s="15">
        <v>124</v>
      </c>
      <c r="T192" s="80">
        <v>349</v>
      </c>
      <c r="V192" s="15" t="s">
        <v>1956</v>
      </c>
      <c r="W192" s="15" t="s">
        <v>1955</v>
      </c>
      <c r="X192" s="15" t="s">
        <v>1954</v>
      </c>
      <c r="Y192" s="15" t="s">
        <v>1317</v>
      </c>
      <c r="Z192" s="16">
        <v>567.77000418935904</v>
      </c>
    </row>
    <row r="193" spans="15:26" x14ac:dyDescent="0.2">
      <c r="O193" s="15">
        <v>10335</v>
      </c>
      <c r="P193" s="15" t="s">
        <v>776</v>
      </c>
      <c r="Q193" s="15" t="s">
        <v>780</v>
      </c>
      <c r="R193" s="15">
        <v>268</v>
      </c>
      <c r="S193" s="15">
        <v>118</v>
      </c>
      <c r="T193" s="80">
        <v>386</v>
      </c>
      <c r="V193" s="15" t="s">
        <v>1953</v>
      </c>
      <c r="W193" s="15" t="s">
        <v>1952</v>
      </c>
      <c r="X193" s="15" t="s">
        <v>1951</v>
      </c>
      <c r="Y193" s="15" t="s">
        <v>1303</v>
      </c>
      <c r="Z193" s="16">
        <v>394.73691335740074</v>
      </c>
    </row>
    <row r="194" spans="15:26" x14ac:dyDescent="0.2">
      <c r="O194" s="15">
        <v>10336</v>
      </c>
      <c r="P194" s="15" t="s">
        <v>776</v>
      </c>
      <c r="Q194" s="15" t="s">
        <v>783</v>
      </c>
      <c r="R194" s="15">
        <v>263</v>
      </c>
      <c r="S194" s="15">
        <v>117</v>
      </c>
      <c r="T194" s="80">
        <v>380</v>
      </c>
      <c r="V194" s="15" t="s">
        <v>1950</v>
      </c>
      <c r="W194" s="15" t="s">
        <v>1949</v>
      </c>
      <c r="X194" s="15" t="s">
        <v>1948</v>
      </c>
      <c r="Y194" s="15" t="s">
        <v>1482</v>
      </c>
      <c r="Z194" s="16">
        <v>441.54921348314605</v>
      </c>
    </row>
    <row r="195" spans="15:26" x14ac:dyDescent="0.2">
      <c r="O195" s="15">
        <v>10344</v>
      </c>
      <c r="P195" s="15" t="s">
        <v>762</v>
      </c>
      <c r="Q195" s="15" t="s">
        <v>763</v>
      </c>
      <c r="R195" s="15">
        <v>0</v>
      </c>
      <c r="S195" s="15">
        <v>11</v>
      </c>
      <c r="T195" s="80">
        <v>11</v>
      </c>
      <c r="V195" s="15" t="s">
        <v>1947</v>
      </c>
      <c r="W195" s="15" t="s">
        <v>1946</v>
      </c>
      <c r="X195" s="15" t="s">
        <v>1945</v>
      </c>
      <c r="Y195" s="15" t="s">
        <v>1248</v>
      </c>
      <c r="Z195" s="16">
        <v>428.78947368421052</v>
      </c>
    </row>
    <row r="196" spans="15:26" x14ac:dyDescent="0.2">
      <c r="O196" s="15">
        <v>10345</v>
      </c>
      <c r="P196" s="15" t="s">
        <v>750</v>
      </c>
      <c r="Q196" s="15" t="s">
        <v>751</v>
      </c>
      <c r="R196" s="15">
        <v>440</v>
      </c>
      <c r="S196" s="15">
        <v>174</v>
      </c>
      <c r="T196" s="80">
        <v>614</v>
      </c>
      <c r="V196" s="15" t="s">
        <v>1944</v>
      </c>
      <c r="W196" s="15" t="s">
        <v>1943</v>
      </c>
      <c r="X196" s="15" t="s">
        <v>1942</v>
      </c>
      <c r="Y196" s="15" t="s">
        <v>1307</v>
      </c>
      <c r="Z196" s="16">
        <v>411.12169553327254</v>
      </c>
    </row>
    <row r="197" spans="15:26" x14ac:dyDescent="0.2">
      <c r="O197" s="15">
        <v>10347</v>
      </c>
      <c r="P197" s="15" t="s">
        <v>650</v>
      </c>
      <c r="Q197" s="15" t="s">
        <v>653</v>
      </c>
      <c r="R197" s="15">
        <v>246</v>
      </c>
      <c r="S197" s="15">
        <v>138</v>
      </c>
      <c r="T197" s="80">
        <v>384</v>
      </c>
      <c r="V197" s="15" t="s">
        <v>1941</v>
      </c>
      <c r="W197" s="15" t="s">
        <v>1940</v>
      </c>
      <c r="X197" s="15" t="s">
        <v>1939</v>
      </c>
      <c r="Y197" s="15" t="s">
        <v>1230</v>
      </c>
      <c r="Z197" s="16">
        <v>546.79548110634983</v>
      </c>
    </row>
    <row r="198" spans="15:26" x14ac:dyDescent="0.2">
      <c r="O198" s="15">
        <v>10348</v>
      </c>
      <c r="P198" s="15" t="s">
        <v>608</v>
      </c>
      <c r="Q198" s="15" t="s">
        <v>607</v>
      </c>
      <c r="R198" s="15">
        <v>327</v>
      </c>
      <c r="S198" s="15">
        <v>105</v>
      </c>
      <c r="T198" s="80">
        <v>432</v>
      </c>
      <c r="V198" s="15" t="s">
        <v>1938</v>
      </c>
      <c r="W198" s="15" t="s">
        <v>1937</v>
      </c>
      <c r="X198" s="15" t="s">
        <v>1936</v>
      </c>
      <c r="Y198" s="15" t="s">
        <v>1362</v>
      </c>
      <c r="Z198" s="16">
        <v>157.51705468327017</v>
      </c>
    </row>
    <row r="199" spans="15:26" x14ac:dyDescent="0.2">
      <c r="O199" s="15">
        <v>10349</v>
      </c>
      <c r="P199" s="15" t="s">
        <v>598</v>
      </c>
      <c r="Q199" s="15" t="s">
        <v>597</v>
      </c>
      <c r="R199" s="15">
        <v>135</v>
      </c>
      <c r="S199" s="15">
        <v>75</v>
      </c>
      <c r="T199" s="80">
        <v>210</v>
      </c>
      <c r="V199" s="15" t="s">
        <v>1935</v>
      </c>
      <c r="W199" s="15" t="s">
        <v>1934</v>
      </c>
      <c r="X199" s="15" t="s">
        <v>1933</v>
      </c>
      <c r="Y199" s="15" t="s">
        <v>1932</v>
      </c>
      <c r="Z199" s="16">
        <v>466.09872298624754</v>
      </c>
    </row>
    <row r="200" spans="15:26" x14ac:dyDescent="0.2">
      <c r="O200" s="15">
        <v>10351</v>
      </c>
      <c r="P200" s="15" t="s">
        <v>481</v>
      </c>
      <c r="Q200" s="15" t="s">
        <v>483</v>
      </c>
      <c r="R200" s="15">
        <v>220</v>
      </c>
      <c r="S200" s="15">
        <v>141</v>
      </c>
      <c r="T200" s="80">
        <v>361</v>
      </c>
      <c r="V200" s="15" t="s">
        <v>1931</v>
      </c>
      <c r="W200" s="15" t="s">
        <v>1930</v>
      </c>
      <c r="X200" s="15" t="s">
        <v>1929</v>
      </c>
      <c r="Y200" s="15" t="s">
        <v>1928</v>
      </c>
      <c r="Z200" s="16">
        <v>287.0720663265306</v>
      </c>
    </row>
    <row r="201" spans="15:26" x14ac:dyDescent="0.2">
      <c r="O201" s="15">
        <v>10352</v>
      </c>
      <c r="P201" s="15" t="s">
        <v>481</v>
      </c>
      <c r="Q201" s="15" t="s">
        <v>486</v>
      </c>
      <c r="R201" s="15">
        <v>200</v>
      </c>
      <c r="S201" s="15">
        <v>88</v>
      </c>
      <c r="T201" s="80">
        <v>288</v>
      </c>
      <c r="V201" s="15" t="s">
        <v>1927</v>
      </c>
      <c r="W201" s="15" t="s">
        <v>1926</v>
      </c>
      <c r="X201" s="15" t="s">
        <v>1925</v>
      </c>
      <c r="Y201" s="15" t="s">
        <v>1482</v>
      </c>
      <c r="Z201" s="16">
        <v>474.63864436619718</v>
      </c>
    </row>
    <row r="202" spans="15:26" x14ac:dyDescent="0.2">
      <c r="O202" s="15">
        <v>10353</v>
      </c>
      <c r="P202" s="15" t="s">
        <v>481</v>
      </c>
      <c r="Q202" s="15" t="s">
        <v>482</v>
      </c>
      <c r="R202" s="15">
        <v>172</v>
      </c>
      <c r="S202" s="15">
        <v>80</v>
      </c>
      <c r="T202" s="80">
        <v>252</v>
      </c>
      <c r="V202" s="15" t="s">
        <v>1924</v>
      </c>
      <c r="W202" s="15" t="s">
        <v>1923</v>
      </c>
      <c r="X202" s="15" t="s">
        <v>1922</v>
      </c>
      <c r="Y202" s="15" t="s">
        <v>1738</v>
      </c>
      <c r="Z202" s="16">
        <v>471.41838351822503</v>
      </c>
    </row>
    <row r="203" spans="15:26" x14ac:dyDescent="0.2">
      <c r="O203" s="15">
        <v>10355</v>
      </c>
      <c r="P203" s="15" t="s">
        <v>468</v>
      </c>
      <c r="Q203" s="15" t="s">
        <v>469</v>
      </c>
      <c r="R203" s="15">
        <v>204</v>
      </c>
      <c r="S203" s="15">
        <v>115</v>
      </c>
      <c r="T203" s="80">
        <v>319</v>
      </c>
      <c r="V203" s="15" t="s">
        <v>1921</v>
      </c>
      <c r="W203" s="15" t="s">
        <v>1920</v>
      </c>
      <c r="X203" s="15" t="s">
        <v>1919</v>
      </c>
      <c r="Y203" s="15" t="s">
        <v>1307</v>
      </c>
      <c r="Z203" s="16">
        <v>131.49884792626727</v>
      </c>
    </row>
    <row r="204" spans="15:26" x14ac:dyDescent="0.2">
      <c r="O204" s="15">
        <v>10356</v>
      </c>
      <c r="P204" s="15" t="s">
        <v>408</v>
      </c>
      <c r="Q204" s="15" t="s">
        <v>412</v>
      </c>
      <c r="R204" s="15">
        <v>100</v>
      </c>
      <c r="S204" s="15">
        <v>75</v>
      </c>
      <c r="T204" s="80">
        <v>175</v>
      </c>
      <c r="V204" s="15" t="s">
        <v>1918</v>
      </c>
      <c r="W204" s="15" t="s">
        <v>1917</v>
      </c>
      <c r="X204" s="15" t="s">
        <v>1916</v>
      </c>
      <c r="Y204" s="15" t="s">
        <v>1317</v>
      </c>
      <c r="Z204" s="16">
        <v>599.94025277671392</v>
      </c>
    </row>
    <row r="205" spans="15:26" x14ac:dyDescent="0.2">
      <c r="O205" s="15">
        <v>10357</v>
      </c>
      <c r="P205" s="15" t="s">
        <v>408</v>
      </c>
      <c r="Q205" s="15" t="s">
        <v>410</v>
      </c>
      <c r="R205" s="15">
        <v>231</v>
      </c>
      <c r="S205" s="15">
        <v>86</v>
      </c>
      <c r="T205" s="80">
        <v>317</v>
      </c>
      <c r="V205" s="15" t="s">
        <v>1915</v>
      </c>
      <c r="W205" s="15" t="s">
        <v>1914</v>
      </c>
      <c r="X205" s="15" t="s">
        <v>1913</v>
      </c>
      <c r="Y205" s="15" t="s">
        <v>1251</v>
      </c>
      <c r="Z205" s="16">
        <v>138.11087756174462</v>
      </c>
    </row>
    <row r="206" spans="15:26" x14ac:dyDescent="0.2">
      <c r="O206" s="15">
        <v>10358</v>
      </c>
      <c r="P206" s="15" t="s">
        <v>408</v>
      </c>
      <c r="Q206" s="15" t="s">
        <v>409</v>
      </c>
      <c r="R206" s="15">
        <v>124</v>
      </c>
      <c r="S206" s="15">
        <v>74</v>
      </c>
      <c r="T206" s="80">
        <v>198</v>
      </c>
      <c r="V206" s="15" t="s">
        <v>1912</v>
      </c>
      <c r="W206" s="15" t="s">
        <v>1911</v>
      </c>
      <c r="X206" s="15" t="s">
        <v>1910</v>
      </c>
      <c r="Y206" s="15" t="s">
        <v>1237</v>
      </c>
      <c r="Z206" s="16">
        <v>122.28839898807372</v>
      </c>
    </row>
    <row r="207" spans="15:26" x14ac:dyDescent="0.2">
      <c r="O207" s="15">
        <v>10359</v>
      </c>
      <c r="P207" s="15" t="s">
        <v>408</v>
      </c>
      <c r="Q207" s="15" t="s">
        <v>411</v>
      </c>
      <c r="R207" s="15">
        <v>201</v>
      </c>
      <c r="S207" s="15">
        <v>82</v>
      </c>
      <c r="T207" s="80">
        <v>283</v>
      </c>
      <c r="V207" s="15" t="s">
        <v>1909</v>
      </c>
      <c r="W207" s="15" t="s">
        <v>1908</v>
      </c>
      <c r="X207" s="15" t="s">
        <v>1907</v>
      </c>
      <c r="Y207" s="15" t="s">
        <v>1303</v>
      </c>
      <c r="Z207" s="16">
        <v>470.8938223938224</v>
      </c>
    </row>
    <row r="208" spans="15:26" x14ac:dyDescent="0.2">
      <c r="O208" s="15">
        <v>10361</v>
      </c>
      <c r="P208" s="15" t="s">
        <v>417</v>
      </c>
      <c r="Q208" s="15" t="s">
        <v>418</v>
      </c>
      <c r="R208" s="15">
        <v>261</v>
      </c>
      <c r="S208" s="15">
        <v>155</v>
      </c>
      <c r="T208" s="80">
        <v>416</v>
      </c>
      <c r="V208" s="15" t="s">
        <v>1906</v>
      </c>
      <c r="W208" s="15" t="s">
        <v>1905</v>
      </c>
      <c r="X208" s="15" t="s">
        <v>1904</v>
      </c>
      <c r="Y208" s="15" t="s">
        <v>1277</v>
      </c>
      <c r="Z208" s="16">
        <v>217.2636165577342</v>
      </c>
    </row>
    <row r="209" spans="15:26" x14ac:dyDescent="0.2">
      <c r="O209" s="15">
        <v>10362</v>
      </c>
      <c r="P209" s="15" t="s">
        <v>362</v>
      </c>
      <c r="Q209" s="15" t="s">
        <v>361</v>
      </c>
      <c r="R209" s="15">
        <v>227</v>
      </c>
      <c r="S209" s="15">
        <v>158</v>
      </c>
      <c r="T209" s="80">
        <v>385</v>
      </c>
      <c r="V209" s="15" t="s">
        <v>1903</v>
      </c>
      <c r="W209" s="15" t="s">
        <v>1902</v>
      </c>
      <c r="X209" s="15" t="s">
        <v>1901</v>
      </c>
      <c r="Y209" s="15" t="s">
        <v>1482</v>
      </c>
      <c r="Z209" s="16">
        <v>541.58372093023252</v>
      </c>
    </row>
    <row r="210" spans="15:26" x14ac:dyDescent="0.2">
      <c r="O210" s="15">
        <v>10363</v>
      </c>
      <c r="P210" s="15" t="s">
        <v>324</v>
      </c>
      <c r="Q210" s="15" t="s">
        <v>325</v>
      </c>
      <c r="R210" s="15">
        <v>359</v>
      </c>
      <c r="S210" s="15">
        <v>149</v>
      </c>
      <c r="T210" s="80">
        <v>508</v>
      </c>
      <c r="V210" s="15" t="s">
        <v>1900</v>
      </c>
      <c r="W210" s="15" t="s">
        <v>1899</v>
      </c>
      <c r="X210" s="15" t="s">
        <v>1898</v>
      </c>
      <c r="Y210" s="15" t="s">
        <v>1460</v>
      </c>
      <c r="Z210" s="16">
        <v>375.87058823529412</v>
      </c>
    </row>
    <row r="211" spans="15:26" x14ac:dyDescent="0.2">
      <c r="O211" s="15">
        <v>10364</v>
      </c>
      <c r="P211" s="15" t="s">
        <v>324</v>
      </c>
      <c r="Q211" s="15" t="s">
        <v>329</v>
      </c>
      <c r="R211" s="15">
        <v>260</v>
      </c>
      <c r="S211" s="15">
        <v>176</v>
      </c>
      <c r="T211" s="80">
        <v>436</v>
      </c>
      <c r="V211" s="15" t="s">
        <v>1897</v>
      </c>
      <c r="W211" s="15" t="s">
        <v>1896</v>
      </c>
      <c r="X211" s="15" t="s">
        <v>1895</v>
      </c>
      <c r="Y211" s="15" t="s">
        <v>1237</v>
      </c>
      <c r="Z211" s="16">
        <v>459.8289962825279</v>
      </c>
    </row>
    <row r="212" spans="15:26" x14ac:dyDescent="0.2">
      <c r="O212" s="15">
        <v>10365</v>
      </c>
      <c r="P212" s="15" t="s">
        <v>324</v>
      </c>
      <c r="Q212" s="15" t="s">
        <v>327</v>
      </c>
      <c r="R212" s="15">
        <v>347</v>
      </c>
      <c r="S212" s="15">
        <v>163</v>
      </c>
      <c r="T212" s="80">
        <v>510</v>
      </c>
      <c r="V212" s="15" t="s">
        <v>1894</v>
      </c>
      <c r="W212" s="15" t="s">
        <v>1893</v>
      </c>
      <c r="X212" s="15" t="s">
        <v>1892</v>
      </c>
      <c r="Y212" s="15" t="s">
        <v>1453</v>
      </c>
      <c r="Z212" s="16">
        <v>494.87912813738438</v>
      </c>
    </row>
    <row r="213" spans="15:26" x14ac:dyDescent="0.2">
      <c r="O213" s="15">
        <v>10366</v>
      </c>
      <c r="P213" s="15" t="s">
        <v>245</v>
      </c>
      <c r="Q213" s="15" t="s">
        <v>244</v>
      </c>
      <c r="R213" s="15">
        <v>236</v>
      </c>
      <c r="S213" s="15">
        <v>108</v>
      </c>
      <c r="T213" s="80">
        <v>344</v>
      </c>
      <c r="V213" s="15" t="s">
        <v>1891</v>
      </c>
      <c r="W213" s="15" t="s">
        <v>1890</v>
      </c>
      <c r="X213" s="15" t="s">
        <v>1889</v>
      </c>
      <c r="Y213" s="15" t="s">
        <v>1366</v>
      </c>
      <c r="Z213" s="16">
        <v>446.79138755980864</v>
      </c>
    </row>
    <row r="214" spans="15:26" x14ac:dyDescent="0.2">
      <c r="O214" s="15">
        <v>10367</v>
      </c>
      <c r="P214" s="15" t="s">
        <v>197</v>
      </c>
      <c r="Q214" s="15" t="s">
        <v>196</v>
      </c>
      <c r="R214" s="15">
        <v>125</v>
      </c>
      <c r="S214" s="15">
        <v>118</v>
      </c>
      <c r="T214" s="80">
        <v>243</v>
      </c>
      <c r="V214" s="15" t="s">
        <v>1888</v>
      </c>
      <c r="W214" s="15" t="s">
        <v>1887</v>
      </c>
      <c r="X214" s="15" t="s">
        <v>1886</v>
      </c>
      <c r="Y214" s="15" t="s">
        <v>1587</v>
      </c>
      <c r="Z214" s="16">
        <v>480.26544401544402</v>
      </c>
    </row>
    <row r="215" spans="15:26" x14ac:dyDescent="0.2">
      <c r="O215" s="15">
        <v>10368</v>
      </c>
      <c r="P215" s="15" t="s">
        <v>164</v>
      </c>
      <c r="Q215" s="15" t="s">
        <v>165</v>
      </c>
      <c r="R215" s="15">
        <v>204</v>
      </c>
      <c r="S215" s="15">
        <v>162</v>
      </c>
      <c r="T215" s="80">
        <v>366</v>
      </c>
      <c r="V215" s="15" t="s">
        <v>1885</v>
      </c>
      <c r="W215" s="15" t="s">
        <v>1884</v>
      </c>
      <c r="X215" s="15" t="s">
        <v>1883</v>
      </c>
      <c r="Y215" s="15" t="s">
        <v>1751</v>
      </c>
      <c r="Z215" s="16">
        <v>434.22890888638921</v>
      </c>
    </row>
    <row r="216" spans="15:26" x14ac:dyDescent="0.2">
      <c r="O216" s="15">
        <v>10368</v>
      </c>
      <c r="P216" s="15" t="s">
        <v>164</v>
      </c>
      <c r="Q216" s="15" t="s">
        <v>165</v>
      </c>
      <c r="R216" s="15">
        <v>259</v>
      </c>
      <c r="S216" s="15">
        <v>168</v>
      </c>
      <c r="T216" s="80">
        <v>427</v>
      </c>
      <c r="V216" s="15" t="s">
        <v>1882</v>
      </c>
      <c r="W216" s="15" t="s">
        <v>1881</v>
      </c>
      <c r="X216" s="15" t="s">
        <v>1880</v>
      </c>
      <c r="Y216" s="15" t="s">
        <v>1273</v>
      </c>
      <c r="Z216" s="16">
        <v>510.74183417085425</v>
      </c>
    </row>
    <row r="217" spans="15:26" x14ac:dyDescent="0.2">
      <c r="O217" s="15">
        <v>10369</v>
      </c>
      <c r="P217" s="15" t="s">
        <v>164</v>
      </c>
      <c r="Q217" s="15" t="s">
        <v>163</v>
      </c>
      <c r="R217" s="15">
        <v>385</v>
      </c>
      <c r="S217" s="15">
        <v>168</v>
      </c>
      <c r="T217" s="80">
        <v>553</v>
      </c>
      <c r="V217" s="15" t="s">
        <v>1879</v>
      </c>
      <c r="W217" s="15" t="s">
        <v>1878</v>
      </c>
      <c r="X217" s="15" t="s">
        <v>1877</v>
      </c>
      <c r="Y217" s="15" t="s">
        <v>1251</v>
      </c>
      <c r="Z217" s="16">
        <v>497.23173367920452</v>
      </c>
    </row>
    <row r="218" spans="15:26" x14ac:dyDescent="0.2">
      <c r="O218" s="15">
        <v>10370</v>
      </c>
      <c r="P218" s="15" t="s">
        <v>109</v>
      </c>
      <c r="Q218" s="15" t="s">
        <v>108</v>
      </c>
      <c r="R218" s="15">
        <v>360</v>
      </c>
      <c r="S218" s="15">
        <v>95</v>
      </c>
      <c r="T218" s="80">
        <v>455</v>
      </c>
      <c r="V218" s="15" t="s">
        <v>1876</v>
      </c>
      <c r="W218" s="15" t="s">
        <v>1875</v>
      </c>
      <c r="X218" s="15" t="s">
        <v>1874</v>
      </c>
      <c r="Y218" s="15" t="s">
        <v>1281</v>
      </c>
      <c r="Z218" s="16">
        <v>488.97564539698004</v>
      </c>
    </row>
    <row r="219" spans="15:26" x14ac:dyDescent="0.2">
      <c r="O219" s="15">
        <v>10373</v>
      </c>
      <c r="P219" s="15" t="s">
        <v>1209</v>
      </c>
      <c r="Q219" s="15" t="s">
        <v>1208</v>
      </c>
      <c r="R219" s="15">
        <v>405</v>
      </c>
      <c r="S219" s="15">
        <v>170</v>
      </c>
      <c r="T219" s="80">
        <v>575</v>
      </c>
      <c r="V219" s="15" t="s">
        <v>1873</v>
      </c>
      <c r="W219" s="15" t="s">
        <v>1872</v>
      </c>
      <c r="X219" s="15" t="s">
        <v>1871</v>
      </c>
      <c r="Y219" s="15" t="s">
        <v>1362</v>
      </c>
      <c r="Z219" s="16">
        <v>515.58597144630664</v>
      </c>
    </row>
    <row r="220" spans="15:26" x14ac:dyDescent="0.2">
      <c r="O220" s="15">
        <v>10374</v>
      </c>
      <c r="P220" s="15" t="s">
        <v>596</v>
      </c>
      <c r="Q220" s="15" t="s">
        <v>595</v>
      </c>
      <c r="R220" s="15">
        <v>133</v>
      </c>
      <c r="S220" s="15">
        <v>79</v>
      </c>
      <c r="T220" s="80">
        <v>212</v>
      </c>
      <c r="V220" s="15" t="s">
        <v>1870</v>
      </c>
      <c r="W220" s="15" t="s">
        <v>1869</v>
      </c>
      <c r="X220" s="15" t="s">
        <v>1868</v>
      </c>
      <c r="Y220" s="15" t="s">
        <v>1587</v>
      </c>
      <c r="Z220" s="16">
        <v>450.6145966709347</v>
      </c>
    </row>
    <row r="221" spans="15:26" x14ac:dyDescent="0.2">
      <c r="O221" s="15">
        <v>10377</v>
      </c>
      <c r="P221" s="15" t="s">
        <v>1120</v>
      </c>
      <c r="Q221" s="15" t="s">
        <v>1124</v>
      </c>
      <c r="R221" s="15">
        <v>149</v>
      </c>
      <c r="S221" s="15">
        <v>82</v>
      </c>
      <c r="T221" s="80">
        <v>231</v>
      </c>
      <c r="V221" s="15" t="s">
        <v>1867</v>
      </c>
      <c r="W221" s="15" t="s">
        <v>1866</v>
      </c>
      <c r="X221" s="15" t="s">
        <v>927</v>
      </c>
      <c r="Y221" s="15" t="s">
        <v>1769</v>
      </c>
      <c r="Z221" s="16">
        <v>535.22873711340208</v>
      </c>
    </row>
    <row r="222" spans="15:26" x14ac:dyDescent="0.2">
      <c r="O222" s="15">
        <v>10378</v>
      </c>
      <c r="P222" s="15" t="s">
        <v>1089</v>
      </c>
      <c r="Q222" s="15" t="s">
        <v>1088</v>
      </c>
      <c r="R222" s="15">
        <v>120</v>
      </c>
      <c r="S222" s="15">
        <v>67</v>
      </c>
      <c r="T222" s="80">
        <v>187</v>
      </c>
      <c r="V222" s="15" t="s">
        <v>1865</v>
      </c>
      <c r="W222" s="15" t="s">
        <v>1864</v>
      </c>
      <c r="X222" s="15" t="s">
        <v>1863</v>
      </c>
      <c r="Y222" s="15" t="s">
        <v>1241</v>
      </c>
      <c r="Z222" s="16">
        <v>244.69680851063831</v>
      </c>
    </row>
    <row r="223" spans="15:26" x14ac:dyDescent="0.2">
      <c r="O223" s="15">
        <v>10379</v>
      </c>
      <c r="P223" s="15" t="s">
        <v>1074</v>
      </c>
      <c r="Q223" s="15" t="s">
        <v>1073</v>
      </c>
      <c r="R223" s="15">
        <v>168</v>
      </c>
      <c r="S223" s="15">
        <v>104</v>
      </c>
      <c r="T223" s="80">
        <v>272</v>
      </c>
      <c r="V223" s="15" t="s">
        <v>1862</v>
      </c>
      <c r="W223" s="15" t="s">
        <v>1861</v>
      </c>
      <c r="X223" s="15" t="s">
        <v>1860</v>
      </c>
      <c r="Y223" s="15" t="s">
        <v>1769</v>
      </c>
      <c r="Z223" s="16">
        <v>532.40474703310429</v>
      </c>
    </row>
    <row r="224" spans="15:26" x14ac:dyDescent="0.2">
      <c r="O224" s="15">
        <v>10380</v>
      </c>
      <c r="P224" s="15" t="s">
        <v>1074</v>
      </c>
      <c r="Q224" s="15" t="s">
        <v>1076</v>
      </c>
      <c r="R224" s="15">
        <v>155</v>
      </c>
      <c r="S224" s="15">
        <v>122</v>
      </c>
      <c r="T224" s="80">
        <v>277</v>
      </c>
      <c r="V224" s="15" t="s">
        <v>1859</v>
      </c>
      <c r="W224" s="15" t="s">
        <v>1858</v>
      </c>
      <c r="X224" s="15" t="s">
        <v>1857</v>
      </c>
      <c r="Y224" s="15" t="s">
        <v>1307</v>
      </c>
      <c r="Z224" s="16">
        <v>445.0970297029703</v>
      </c>
    </row>
    <row r="225" spans="15:26" x14ac:dyDescent="0.2">
      <c r="O225" s="15">
        <v>10381</v>
      </c>
      <c r="P225" s="15" t="s">
        <v>1082</v>
      </c>
      <c r="Q225" s="15" t="s">
        <v>1085</v>
      </c>
      <c r="R225" s="15">
        <v>144</v>
      </c>
      <c r="S225" s="15">
        <v>94</v>
      </c>
      <c r="T225" s="80">
        <v>238</v>
      </c>
      <c r="V225" s="15" t="s">
        <v>1856</v>
      </c>
      <c r="W225" s="15" t="s">
        <v>1855</v>
      </c>
      <c r="X225" s="15" t="s">
        <v>1854</v>
      </c>
      <c r="Y225" s="15" t="s">
        <v>1513</v>
      </c>
      <c r="Z225" s="16">
        <v>497.10737294201863</v>
      </c>
    </row>
    <row r="226" spans="15:26" x14ac:dyDescent="0.2">
      <c r="O226" s="15">
        <v>10382</v>
      </c>
      <c r="P226" s="15" t="s">
        <v>1039</v>
      </c>
      <c r="Q226" s="15" t="s">
        <v>1038</v>
      </c>
      <c r="R226" s="15">
        <v>216</v>
      </c>
      <c r="S226" s="15">
        <v>111</v>
      </c>
      <c r="T226" s="80">
        <v>327</v>
      </c>
      <c r="V226" s="15" t="s">
        <v>1853</v>
      </c>
      <c r="W226" s="15" t="s">
        <v>1852</v>
      </c>
      <c r="X226" s="15" t="s">
        <v>1851</v>
      </c>
      <c r="Y226" s="15" t="s">
        <v>1346</v>
      </c>
      <c r="Z226" s="16">
        <v>423.84879912663757</v>
      </c>
    </row>
    <row r="227" spans="15:26" x14ac:dyDescent="0.2">
      <c r="O227" s="15">
        <v>10383</v>
      </c>
      <c r="P227" s="15" t="s">
        <v>1037</v>
      </c>
      <c r="Q227" s="15" t="s">
        <v>1036</v>
      </c>
      <c r="R227" s="15">
        <v>223</v>
      </c>
      <c r="S227" s="15">
        <v>109</v>
      </c>
      <c r="T227" s="80">
        <v>332</v>
      </c>
      <c r="V227" s="15" t="s">
        <v>1850</v>
      </c>
      <c r="W227" s="15" t="s">
        <v>1849</v>
      </c>
      <c r="X227" s="15" t="s">
        <v>1848</v>
      </c>
      <c r="Y227" s="15" t="s">
        <v>1237</v>
      </c>
      <c r="Z227" s="16">
        <v>417.13604126370086</v>
      </c>
    </row>
    <row r="228" spans="15:26" x14ac:dyDescent="0.2">
      <c r="O228" s="15">
        <v>10384</v>
      </c>
      <c r="P228" s="15" t="s">
        <v>987</v>
      </c>
      <c r="Q228" s="15" t="s">
        <v>986</v>
      </c>
      <c r="R228" s="15">
        <v>116</v>
      </c>
      <c r="S228" s="15">
        <v>75</v>
      </c>
      <c r="T228" s="80">
        <v>191</v>
      </c>
      <c r="V228" s="15" t="s">
        <v>1847</v>
      </c>
      <c r="W228" s="15" t="s">
        <v>1846</v>
      </c>
      <c r="X228" s="15" t="s">
        <v>1845</v>
      </c>
      <c r="Y228" s="15" t="s">
        <v>1222</v>
      </c>
      <c r="Z228" s="16">
        <v>547.31112793338377</v>
      </c>
    </row>
    <row r="229" spans="15:26" x14ac:dyDescent="0.2">
      <c r="O229" s="15">
        <v>10385</v>
      </c>
      <c r="P229" s="15" t="s">
        <v>360</v>
      </c>
      <c r="Q229" s="15" t="s">
        <v>359</v>
      </c>
      <c r="R229" s="15">
        <v>276</v>
      </c>
      <c r="S229" s="15">
        <v>115</v>
      </c>
      <c r="T229" s="80">
        <v>391</v>
      </c>
      <c r="V229" s="15" t="s">
        <v>1844</v>
      </c>
      <c r="W229" s="15" t="s">
        <v>1843</v>
      </c>
      <c r="X229" s="15" t="s">
        <v>1842</v>
      </c>
      <c r="Y229" s="15" t="s">
        <v>1392</v>
      </c>
      <c r="Z229" s="16">
        <v>259.47228070175441</v>
      </c>
    </row>
    <row r="230" spans="15:26" x14ac:dyDescent="0.2">
      <c r="O230" s="15">
        <v>10386</v>
      </c>
      <c r="P230" s="15" t="s">
        <v>1138</v>
      </c>
      <c r="Q230" s="15" t="s">
        <v>1137</v>
      </c>
      <c r="R230" s="15">
        <v>129</v>
      </c>
      <c r="S230" s="15">
        <v>81</v>
      </c>
      <c r="T230" s="80">
        <v>210</v>
      </c>
      <c r="V230" s="15" t="s">
        <v>1841</v>
      </c>
      <c r="W230" s="15" t="s">
        <v>1840</v>
      </c>
      <c r="X230" s="15" t="s">
        <v>1839</v>
      </c>
      <c r="Y230" s="15" t="s">
        <v>1248</v>
      </c>
      <c r="Z230" s="16">
        <v>437.63003412969283</v>
      </c>
    </row>
    <row r="231" spans="15:26" x14ac:dyDescent="0.2">
      <c r="O231" s="15">
        <v>10387</v>
      </c>
      <c r="P231" s="15" t="s">
        <v>918</v>
      </c>
      <c r="Q231" s="15" t="s">
        <v>917</v>
      </c>
      <c r="R231" s="15">
        <v>171</v>
      </c>
      <c r="S231" s="15">
        <v>106</v>
      </c>
      <c r="T231" s="80">
        <v>277</v>
      </c>
      <c r="V231" s="15" t="s">
        <v>1838</v>
      </c>
      <c r="W231" s="15" t="s">
        <v>1837</v>
      </c>
      <c r="X231" s="15" t="s">
        <v>1836</v>
      </c>
      <c r="Y231" s="15" t="s">
        <v>1248</v>
      </c>
      <c r="Z231" s="16">
        <v>460.46006944444446</v>
      </c>
    </row>
    <row r="232" spans="15:26" x14ac:dyDescent="0.2">
      <c r="O232" s="15">
        <v>10388</v>
      </c>
      <c r="P232" s="15" t="s">
        <v>908</v>
      </c>
      <c r="Q232" s="15" t="s">
        <v>907</v>
      </c>
      <c r="R232" s="15">
        <v>315</v>
      </c>
      <c r="S232" s="15">
        <v>85</v>
      </c>
      <c r="T232" s="80">
        <v>400</v>
      </c>
      <c r="V232" s="15" t="s">
        <v>1835</v>
      </c>
      <c r="W232" s="15" t="s">
        <v>1834</v>
      </c>
      <c r="X232" s="15" t="s">
        <v>1833</v>
      </c>
      <c r="Y232" s="15" t="s">
        <v>1362</v>
      </c>
      <c r="Z232" s="16">
        <v>466.703544575725</v>
      </c>
    </row>
    <row r="233" spans="15:26" x14ac:dyDescent="0.2">
      <c r="O233" s="15">
        <v>10389</v>
      </c>
      <c r="P233" s="15" t="s">
        <v>879</v>
      </c>
      <c r="Q233" s="15" t="s">
        <v>878</v>
      </c>
      <c r="R233" s="15">
        <v>187</v>
      </c>
      <c r="S233" s="15">
        <v>109</v>
      </c>
      <c r="T233" s="80">
        <v>296</v>
      </c>
      <c r="V233" s="15" t="s">
        <v>1832</v>
      </c>
      <c r="W233" s="15" t="s">
        <v>1831</v>
      </c>
      <c r="X233" s="15" t="s">
        <v>1830</v>
      </c>
      <c r="Y233" s="15" t="s">
        <v>1688</v>
      </c>
      <c r="Z233" s="16">
        <v>545.03587443946185</v>
      </c>
    </row>
    <row r="234" spans="15:26" x14ac:dyDescent="0.2">
      <c r="O234" s="15">
        <v>10390</v>
      </c>
      <c r="P234" s="15" t="s">
        <v>877</v>
      </c>
      <c r="Q234" s="15" t="s">
        <v>876</v>
      </c>
      <c r="R234" s="15">
        <v>138</v>
      </c>
      <c r="S234" s="15">
        <v>81</v>
      </c>
      <c r="T234" s="80">
        <v>219</v>
      </c>
      <c r="V234" s="15" t="s">
        <v>1829</v>
      </c>
      <c r="W234" s="15" t="s">
        <v>1828</v>
      </c>
      <c r="X234" s="15" t="s">
        <v>1827</v>
      </c>
      <c r="Y234" s="15" t="s">
        <v>1460</v>
      </c>
      <c r="Z234" s="16">
        <v>101.0691114245416</v>
      </c>
    </row>
    <row r="235" spans="15:26" x14ac:dyDescent="0.2">
      <c r="O235" s="15">
        <v>10391</v>
      </c>
      <c r="P235" s="15" t="s">
        <v>832</v>
      </c>
      <c r="Q235" s="15" t="s">
        <v>831</v>
      </c>
      <c r="R235" s="15">
        <v>232</v>
      </c>
      <c r="S235" s="15">
        <v>95</v>
      </c>
      <c r="T235" s="80">
        <v>327</v>
      </c>
      <c r="V235" s="15" t="s">
        <v>1826</v>
      </c>
      <c r="W235" s="15" t="s">
        <v>1825</v>
      </c>
      <c r="X235" s="15" t="s">
        <v>1824</v>
      </c>
      <c r="Y235" s="15" t="s">
        <v>1248</v>
      </c>
      <c r="Z235" s="16">
        <v>514.15993788819878</v>
      </c>
    </row>
    <row r="236" spans="15:26" x14ac:dyDescent="0.2">
      <c r="O236" s="15">
        <v>10393</v>
      </c>
      <c r="P236" s="15" t="s">
        <v>814</v>
      </c>
      <c r="Q236" s="15" t="s">
        <v>813</v>
      </c>
      <c r="R236" s="15">
        <v>224</v>
      </c>
      <c r="S236" s="15">
        <v>103</v>
      </c>
      <c r="T236" s="80">
        <v>327</v>
      </c>
      <c r="V236" s="15" t="s">
        <v>1823</v>
      </c>
      <c r="W236" s="15" t="s">
        <v>1822</v>
      </c>
      <c r="X236" s="15" t="s">
        <v>1821</v>
      </c>
      <c r="Y236" s="15" t="s">
        <v>1261</v>
      </c>
      <c r="Z236" s="16">
        <v>443.39317406143346</v>
      </c>
    </row>
    <row r="237" spans="15:26" x14ac:dyDescent="0.2">
      <c r="O237" s="15">
        <v>10394</v>
      </c>
      <c r="P237" s="15" t="s">
        <v>812</v>
      </c>
      <c r="Q237" s="15" t="s">
        <v>811</v>
      </c>
      <c r="R237" s="15">
        <v>160</v>
      </c>
      <c r="S237" s="15">
        <v>78</v>
      </c>
      <c r="T237" s="80">
        <v>238</v>
      </c>
      <c r="V237" s="15" t="s">
        <v>1820</v>
      </c>
      <c r="W237" s="15" t="s">
        <v>1819</v>
      </c>
      <c r="X237" s="15" t="s">
        <v>1818</v>
      </c>
      <c r="Y237" s="15" t="s">
        <v>1355</v>
      </c>
      <c r="Z237" s="16">
        <v>492.7517123287671</v>
      </c>
    </row>
    <row r="238" spans="15:26" x14ac:dyDescent="0.2">
      <c r="O238" s="15">
        <v>10395</v>
      </c>
      <c r="P238" s="15" t="s">
        <v>637</v>
      </c>
      <c r="Q238" s="15" t="s">
        <v>639</v>
      </c>
      <c r="R238" s="15">
        <v>250</v>
      </c>
      <c r="S238" s="15">
        <v>89</v>
      </c>
      <c r="T238" s="80">
        <v>339</v>
      </c>
      <c r="V238" s="15" t="s">
        <v>1817</v>
      </c>
      <c r="W238" s="15" t="s">
        <v>1816</v>
      </c>
      <c r="X238" s="15" t="s">
        <v>1815</v>
      </c>
      <c r="Y238" s="15" t="s">
        <v>1281</v>
      </c>
      <c r="Z238" s="16">
        <v>286.74606116774794</v>
      </c>
    </row>
    <row r="239" spans="15:26" x14ac:dyDescent="0.2">
      <c r="O239" s="15">
        <v>10396</v>
      </c>
      <c r="P239" s="15" t="s">
        <v>637</v>
      </c>
      <c r="Q239" s="15" t="s">
        <v>641</v>
      </c>
      <c r="R239" s="15">
        <v>160</v>
      </c>
      <c r="S239" s="15">
        <v>78</v>
      </c>
      <c r="T239" s="80">
        <v>238</v>
      </c>
      <c r="V239" s="15" t="s">
        <v>1814</v>
      </c>
      <c r="W239" s="15" t="s">
        <v>1813</v>
      </c>
      <c r="X239" s="15" t="s">
        <v>1812</v>
      </c>
      <c r="Y239" s="15" t="s">
        <v>1603</v>
      </c>
      <c r="Z239" s="16">
        <v>1198.25</v>
      </c>
    </row>
    <row r="240" spans="15:26" x14ac:dyDescent="0.2">
      <c r="O240" s="15">
        <v>10398</v>
      </c>
      <c r="P240" s="15" t="s">
        <v>594</v>
      </c>
      <c r="Q240" s="15" t="s">
        <v>593</v>
      </c>
      <c r="R240" s="15">
        <v>200</v>
      </c>
      <c r="S240" s="15">
        <v>95</v>
      </c>
      <c r="T240" s="80">
        <v>295</v>
      </c>
      <c r="V240" s="15" t="s">
        <v>1811</v>
      </c>
      <c r="W240" s="15" t="s">
        <v>1810</v>
      </c>
      <c r="X240" s="15" t="s">
        <v>1809</v>
      </c>
      <c r="Y240" s="15" t="s">
        <v>1265</v>
      </c>
      <c r="Z240" s="16">
        <v>441.49962935507784</v>
      </c>
    </row>
    <row r="241" spans="15:26" x14ac:dyDescent="0.2">
      <c r="O241" s="15">
        <v>10399</v>
      </c>
      <c r="P241" s="15" t="s">
        <v>577</v>
      </c>
      <c r="Q241" s="15" t="s">
        <v>578</v>
      </c>
      <c r="R241" s="15">
        <v>158</v>
      </c>
      <c r="S241" s="15">
        <v>79</v>
      </c>
      <c r="T241" s="80">
        <v>237</v>
      </c>
      <c r="V241" s="15" t="s">
        <v>1808</v>
      </c>
      <c r="W241" s="15" t="s">
        <v>1807</v>
      </c>
      <c r="X241" s="15" t="s">
        <v>1806</v>
      </c>
      <c r="Y241" s="15" t="s">
        <v>1453</v>
      </c>
      <c r="Z241" s="16">
        <v>641.94928148774306</v>
      </c>
    </row>
    <row r="242" spans="15:26" x14ac:dyDescent="0.2">
      <c r="O242" s="15">
        <v>10400</v>
      </c>
      <c r="P242" s="15" t="s">
        <v>572</v>
      </c>
      <c r="Q242" s="15" t="s">
        <v>574</v>
      </c>
      <c r="R242" s="15">
        <v>150</v>
      </c>
      <c r="S242" s="15">
        <v>86</v>
      </c>
      <c r="T242" s="80">
        <v>236</v>
      </c>
      <c r="V242" s="15" t="s">
        <v>1805</v>
      </c>
      <c r="W242" s="15" t="s">
        <v>1804</v>
      </c>
      <c r="X242" s="15" t="s">
        <v>1803</v>
      </c>
      <c r="Y242" s="15" t="s">
        <v>1346</v>
      </c>
      <c r="Z242" s="16">
        <v>350.48173076923075</v>
      </c>
    </row>
    <row r="243" spans="15:26" x14ac:dyDescent="0.2">
      <c r="O243" s="15">
        <v>10401</v>
      </c>
      <c r="P243" s="15" t="s">
        <v>561</v>
      </c>
      <c r="Q243" s="15" t="s">
        <v>560</v>
      </c>
      <c r="R243" s="15">
        <v>147</v>
      </c>
      <c r="S243" s="15">
        <v>92</v>
      </c>
      <c r="T243" s="80">
        <v>239</v>
      </c>
      <c r="V243" s="15" t="s">
        <v>1802</v>
      </c>
      <c r="W243" s="15" t="s">
        <v>1801</v>
      </c>
      <c r="X243" s="15" t="s">
        <v>1800</v>
      </c>
      <c r="Y243" s="15" t="s">
        <v>1248</v>
      </c>
      <c r="Z243" s="16">
        <v>480.14755555555553</v>
      </c>
    </row>
    <row r="244" spans="15:26" x14ac:dyDescent="0.2">
      <c r="O244" s="15">
        <v>10402</v>
      </c>
      <c r="P244" s="15" t="s">
        <v>549</v>
      </c>
      <c r="Q244" s="15" t="s">
        <v>548</v>
      </c>
      <c r="R244" s="15">
        <v>101</v>
      </c>
      <c r="S244" s="15">
        <v>75</v>
      </c>
      <c r="T244" s="80">
        <v>176</v>
      </c>
      <c r="V244" s="15" t="s">
        <v>1799</v>
      </c>
      <c r="W244" s="15" t="s">
        <v>1798</v>
      </c>
      <c r="X244" s="15" t="s">
        <v>1797</v>
      </c>
      <c r="Y244" s="15" t="s">
        <v>1226</v>
      </c>
      <c r="Z244" s="16">
        <v>449.99382716049382</v>
      </c>
    </row>
    <row r="245" spans="15:26" x14ac:dyDescent="0.2">
      <c r="O245" s="15">
        <v>10404</v>
      </c>
      <c r="P245" s="15" t="s">
        <v>478</v>
      </c>
      <c r="Q245" s="15" t="s">
        <v>479</v>
      </c>
      <c r="R245" s="15">
        <v>220</v>
      </c>
      <c r="S245" s="15">
        <v>110</v>
      </c>
      <c r="T245" s="80">
        <v>330</v>
      </c>
      <c r="V245" s="15" t="s">
        <v>1796</v>
      </c>
      <c r="W245" s="15" t="s">
        <v>1795</v>
      </c>
      <c r="X245" s="15" t="s">
        <v>1794</v>
      </c>
      <c r="Y245" s="15" t="s">
        <v>1738</v>
      </c>
      <c r="Z245" s="16">
        <v>518.16680096696211</v>
      </c>
    </row>
    <row r="246" spans="15:26" x14ac:dyDescent="0.2">
      <c r="O246" s="15">
        <v>10405</v>
      </c>
      <c r="P246" s="15" t="s">
        <v>473</v>
      </c>
      <c r="Q246" s="15" t="s">
        <v>472</v>
      </c>
      <c r="R246" s="15">
        <v>153</v>
      </c>
      <c r="S246" s="15">
        <v>76</v>
      </c>
      <c r="T246" s="80">
        <v>229</v>
      </c>
      <c r="V246" s="15" t="s">
        <v>1793</v>
      </c>
      <c r="W246" s="15" t="s">
        <v>1792</v>
      </c>
      <c r="X246" s="15" t="s">
        <v>1791</v>
      </c>
      <c r="Y246" s="15" t="s">
        <v>1317</v>
      </c>
      <c r="Z246" s="16">
        <v>499.44996501049684</v>
      </c>
    </row>
    <row r="247" spans="15:26" x14ac:dyDescent="0.2">
      <c r="O247" s="15">
        <v>10406</v>
      </c>
      <c r="P247" s="15" t="s">
        <v>434</v>
      </c>
      <c r="Q247" s="15" t="s">
        <v>433</v>
      </c>
      <c r="R247" s="15">
        <v>184</v>
      </c>
      <c r="S247" s="15">
        <v>87</v>
      </c>
      <c r="T247" s="80">
        <v>271</v>
      </c>
      <c r="V247" s="15" t="s">
        <v>1790</v>
      </c>
      <c r="W247" s="15" t="s">
        <v>1789</v>
      </c>
      <c r="X247" s="15" t="s">
        <v>1788</v>
      </c>
      <c r="Y247" s="15" t="s">
        <v>1625</v>
      </c>
      <c r="Z247" s="16">
        <v>464.77118644067798</v>
      </c>
    </row>
    <row r="248" spans="15:26" x14ac:dyDescent="0.2">
      <c r="O248" s="15">
        <v>10407</v>
      </c>
      <c r="P248" s="15" t="s">
        <v>343</v>
      </c>
      <c r="Q248" s="15" t="s">
        <v>344</v>
      </c>
      <c r="R248" s="15">
        <v>203</v>
      </c>
      <c r="S248" s="15">
        <v>84</v>
      </c>
      <c r="T248" s="80">
        <v>287</v>
      </c>
      <c r="V248" s="15" t="s">
        <v>1787</v>
      </c>
      <c r="W248" s="15" t="s">
        <v>1786</v>
      </c>
      <c r="X248" s="15" t="s">
        <v>1785</v>
      </c>
      <c r="Y248" s="15" t="s">
        <v>1251</v>
      </c>
      <c r="Z248" s="16">
        <v>519.48134328358208</v>
      </c>
    </row>
    <row r="249" spans="15:26" x14ac:dyDescent="0.2">
      <c r="O249" s="15">
        <v>10408</v>
      </c>
      <c r="P249" s="15" t="s">
        <v>321</v>
      </c>
      <c r="Q249" s="15" t="s">
        <v>322</v>
      </c>
      <c r="R249" s="15">
        <v>189</v>
      </c>
      <c r="S249" s="15">
        <v>131</v>
      </c>
      <c r="T249" s="80">
        <v>320</v>
      </c>
      <c r="V249" s="15" t="s">
        <v>1784</v>
      </c>
      <c r="W249" s="15" t="s">
        <v>1783</v>
      </c>
      <c r="X249" s="15" t="s">
        <v>1782</v>
      </c>
      <c r="Y249" s="15" t="s">
        <v>1226</v>
      </c>
      <c r="Z249" s="16">
        <v>411.40384615384613</v>
      </c>
    </row>
    <row r="250" spans="15:26" x14ac:dyDescent="0.2">
      <c r="O250" s="15">
        <v>10409</v>
      </c>
      <c r="P250" s="15" t="s">
        <v>314</v>
      </c>
      <c r="Q250" s="15" t="s">
        <v>313</v>
      </c>
      <c r="R250" s="15">
        <v>190</v>
      </c>
      <c r="S250" s="15">
        <v>129</v>
      </c>
      <c r="T250" s="80">
        <v>319</v>
      </c>
      <c r="V250" s="15" t="s">
        <v>1781</v>
      </c>
      <c r="W250" s="15" t="s">
        <v>1780</v>
      </c>
      <c r="X250" s="15" t="s">
        <v>1779</v>
      </c>
      <c r="Y250" s="15" t="s">
        <v>1226</v>
      </c>
      <c r="Z250" s="16">
        <v>428.29434697855748</v>
      </c>
    </row>
    <row r="251" spans="15:26" x14ac:dyDescent="0.2">
      <c r="O251" s="15">
        <v>10410</v>
      </c>
      <c r="P251" s="15" t="s">
        <v>301</v>
      </c>
      <c r="Q251" s="15" t="s">
        <v>300</v>
      </c>
      <c r="R251" s="15">
        <v>0</v>
      </c>
      <c r="S251" s="15">
        <v>66</v>
      </c>
      <c r="T251" s="80">
        <v>66</v>
      </c>
      <c r="V251" s="15" t="s">
        <v>1778</v>
      </c>
      <c r="W251" s="15" t="s">
        <v>1777</v>
      </c>
      <c r="X251" s="15" t="s">
        <v>1776</v>
      </c>
      <c r="Y251" s="15" t="s">
        <v>1265</v>
      </c>
      <c r="Z251" s="16">
        <v>409.77489177489178</v>
      </c>
    </row>
    <row r="252" spans="15:26" x14ac:dyDescent="0.2">
      <c r="O252" s="15">
        <v>10411</v>
      </c>
      <c r="P252" s="15" t="s">
        <v>294</v>
      </c>
      <c r="Q252" s="15" t="s">
        <v>295</v>
      </c>
      <c r="R252" s="15">
        <v>179</v>
      </c>
      <c r="S252" s="15">
        <v>95</v>
      </c>
      <c r="T252" s="80">
        <v>274</v>
      </c>
      <c r="V252" s="15" t="s">
        <v>1775</v>
      </c>
      <c r="W252" s="15" t="s">
        <v>1774</v>
      </c>
      <c r="X252" s="15" t="s">
        <v>1773</v>
      </c>
      <c r="Y252" s="15" t="s">
        <v>1738</v>
      </c>
      <c r="Z252" s="16">
        <v>538.91343283582091</v>
      </c>
    </row>
    <row r="253" spans="15:26" x14ac:dyDescent="0.2">
      <c r="O253" s="15">
        <v>10412</v>
      </c>
      <c r="P253" s="15" t="s">
        <v>294</v>
      </c>
      <c r="Q253" s="15" t="s">
        <v>298</v>
      </c>
      <c r="R253" s="15">
        <v>230</v>
      </c>
      <c r="S253" s="15">
        <v>93</v>
      </c>
      <c r="T253" s="80">
        <v>323</v>
      </c>
      <c r="V253" s="15" t="s">
        <v>1772</v>
      </c>
      <c r="W253" s="15" t="s">
        <v>1771</v>
      </c>
      <c r="X253" s="15" t="s">
        <v>1770</v>
      </c>
      <c r="Y253" s="15" t="s">
        <v>1769</v>
      </c>
      <c r="Z253" s="16">
        <v>551.52004008016036</v>
      </c>
    </row>
    <row r="254" spans="15:26" x14ac:dyDescent="0.2">
      <c r="O254" s="15">
        <v>10413</v>
      </c>
      <c r="P254" s="15" t="s">
        <v>294</v>
      </c>
      <c r="Q254" s="15" t="s">
        <v>297</v>
      </c>
      <c r="R254" s="15">
        <v>234</v>
      </c>
      <c r="S254" s="15">
        <v>81</v>
      </c>
      <c r="T254" s="80">
        <v>315</v>
      </c>
      <c r="V254" s="15" t="s">
        <v>1768</v>
      </c>
      <c r="W254" s="15" t="s">
        <v>1767</v>
      </c>
      <c r="X254" s="15" t="s">
        <v>1766</v>
      </c>
      <c r="Y254" s="15" t="s">
        <v>1346</v>
      </c>
      <c r="Z254" s="16">
        <v>384.51484308736218</v>
      </c>
    </row>
    <row r="255" spans="15:26" x14ac:dyDescent="0.2">
      <c r="O255" s="15">
        <v>10414</v>
      </c>
      <c r="P255" s="15" t="s">
        <v>294</v>
      </c>
      <c r="Q255" s="15" t="s">
        <v>296</v>
      </c>
      <c r="R255" s="15">
        <v>265</v>
      </c>
      <c r="S255" s="15">
        <v>88</v>
      </c>
      <c r="T255" s="80">
        <v>353</v>
      </c>
      <c r="V255" s="15" t="s">
        <v>1765</v>
      </c>
      <c r="W255" s="15" t="s">
        <v>1764</v>
      </c>
      <c r="X255" s="15" t="s">
        <v>1763</v>
      </c>
      <c r="Y255" s="15" t="s">
        <v>1317</v>
      </c>
      <c r="Z255" s="16">
        <v>521.71663019693653</v>
      </c>
    </row>
    <row r="256" spans="15:26" x14ac:dyDescent="0.2">
      <c r="O256" s="15">
        <v>10417</v>
      </c>
      <c r="P256" s="15" t="s">
        <v>96</v>
      </c>
      <c r="Q256" s="15" t="s">
        <v>97</v>
      </c>
      <c r="R256" s="15">
        <v>192</v>
      </c>
      <c r="S256" s="15">
        <v>112</v>
      </c>
      <c r="T256" s="80">
        <v>304</v>
      </c>
      <c r="V256" s="15" t="s">
        <v>1762</v>
      </c>
      <c r="W256" s="15" t="s">
        <v>1761</v>
      </c>
      <c r="X256" s="15" t="s">
        <v>1760</v>
      </c>
      <c r="Y256" s="15" t="s">
        <v>1738</v>
      </c>
      <c r="Z256" s="16">
        <v>601.83174224343679</v>
      </c>
    </row>
    <row r="257" spans="15:26" x14ac:dyDescent="0.2">
      <c r="O257" s="15">
        <v>10418</v>
      </c>
      <c r="P257" s="15" t="s">
        <v>261</v>
      </c>
      <c r="Q257" s="15" t="s">
        <v>260</v>
      </c>
      <c r="R257" s="15">
        <v>265</v>
      </c>
      <c r="S257" s="15">
        <v>123</v>
      </c>
      <c r="T257" s="80">
        <v>388</v>
      </c>
      <c r="V257" s="15" t="s">
        <v>1759</v>
      </c>
      <c r="W257" s="15" t="s">
        <v>1758</v>
      </c>
      <c r="X257" s="15" t="s">
        <v>1757</v>
      </c>
      <c r="Y257" s="15" t="s">
        <v>1248</v>
      </c>
      <c r="Z257" s="16">
        <v>541.80275715800633</v>
      </c>
    </row>
    <row r="258" spans="15:26" x14ac:dyDescent="0.2">
      <c r="O258" s="15">
        <v>10419</v>
      </c>
      <c r="P258" s="15" t="s">
        <v>910</v>
      </c>
      <c r="Q258" s="15" t="s">
        <v>909</v>
      </c>
      <c r="R258" s="15">
        <v>119</v>
      </c>
      <c r="S258" s="15">
        <v>67</v>
      </c>
      <c r="T258" s="80">
        <v>186</v>
      </c>
      <c r="V258" s="15" t="s">
        <v>1756</v>
      </c>
      <c r="W258" s="15" t="s">
        <v>1755</v>
      </c>
      <c r="X258" s="15" t="s">
        <v>1754</v>
      </c>
      <c r="Y258" s="15" t="s">
        <v>1413</v>
      </c>
      <c r="Z258" s="16">
        <v>128.11234177215189</v>
      </c>
    </row>
    <row r="259" spans="15:26" x14ac:dyDescent="0.2">
      <c r="O259" s="15">
        <v>10420</v>
      </c>
      <c r="P259" s="15" t="s">
        <v>231</v>
      </c>
      <c r="Q259" s="15" t="s">
        <v>234</v>
      </c>
      <c r="R259" s="15">
        <v>207</v>
      </c>
      <c r="S259" s="15">
        <v>106</v>
      </c>
      <c r="T259" s="80">
        <v>313</v>
      </c>
      <c r="V259" s="15" t="s">
        <v>1753</v>
      </c>
      <c r="W259" s="15" t="s">
        <v>1752</v>
      </c>
      <c r="X259" s="15" t="s">
        <v>1270</v>
      </c>
      <c r="Y259" s="15" t="s">
        <v>1751</v>
      </c>
      <c r="Z259" s="16">
        <v>424.67593880389433</v>
      </c>
    </row>
    <row r="260" spans="15:26" x14ac:dyDescent="0.2">
      <c r="O260" s="15">
        <v>10422</v>
      </c>
      <c r="P260" s="15" t="s">
        <v>211</v>
      </c>
      <c r="Q260" s="15" t="s">
        <v>212</v>
      </c>
      <c r="R260" s="15">
        <v>178</v>
      </c>
      <c r="S260" s="15">
        <v>76</v>
      </c>
      <c r="T260" s="80">
        <v>254</v>
      </c>
      <c r="V260" s="15" t="s">
        <v>1750</v>
      </c>
      <c r="W260" s="15" t="s">
        <v>1749</v>
      </c>
      <c r="X260" s="15" t="s">
        <v>1748</v>
      </c>
      <c r="Y260" s="15" t="s">
        <v>1261</v>
      </c>
      <c r="Z260" s="16">
        <v>526.72705018359852</v>
      </c>
    </row>
    <row r="261" spans="15:26" x14ac:dyDescent="0.2">
      <c r="O261" s="15">
        <v>10423</v>
      </c>
      <c r="P261" s="15" t="s">
        <v>170</v>
      </c>
      <c r="Q261" s="15" t="s">
        <v>172</v>
      </c>
      <c r="R261" s="15">
        <v>250</v>
      </c>
      <c r="S261" s="15">
        <v>90</v>
      </c>
      <c r="T261" s="80">
        <v>340</v>
      </c>
      <c r="V261" s="15" t="s">
        <v>1747</v>
      </c>
      <c r="W261" s="15" t="s">
        <v>1746</v>
      </c>
      <c r="X261" s="15" t="s">
        <v>1745</v>
      </c>
      <c r="Y261" s="15" t="s">
        <v>1248</v>
      </c>
      <c r="Z261" s="16">
        <v>522.73609885260373</v>
      </c>
    </row>
    <row r="262" spans="15:26" x14ac:dyDescent="0.2">
      <c r="O262" s="15">
        <v>10424</v>
      </c>
      <c r="P262" s="15" t="s">
        <v>951</v>
      </c>
      <c r="Q262" s="15" t="s">
        <v>953</v>
      </c>
      <c r="R262" s="15">
        <v>253</v>
      </c>
      <c r="S262" s="15">
        <v>141</v>
      </c>
      <c r="T262" s="80">
        <v>394</v>
      </c>
      <c r="V262" s="15" t="s">
        <v>1744</v>
      </c>
      <c r="W262" s="15" t="s">
        <v>1743</v>
      </c>
      <c r="X262" s="15" t="s">
        <v>1742</v>
      </c>
      <c r="Y262" s="15" t="s">
        <v>1248</v>
      </c>
      <c r="Z262" s="16">
        <v>440.39828326180259</v>
      </c>
    </row>
    <row r="263" spans="15:26" x14ac:dyDescent="0.2">
      <c r="O263" s="15">
        <v>10425</v>
      </c>
      <c r="P263" s="15" t="s">
        <v>951</v>
      </c>
      <c r="Q263" s="15" t="s">
        <v>952</v>
      </c>
      <c r="R263" s="15">
        <v>197</v>
      </c>
      <c r="S263" s="15">
        <v>126</v>
      </c>
      <c r="T263" s="80">
        <v>323</v>
      </c>
      <c r="V263" s="15" t="s">
        <v>1741</v>
      </c>
      <c r="W263" s="15" t="s">
        <v>1740</v>
      </c>
      <c r="X263" s="15" t="s">
        <v>1739</v>
      </c>
      <c r="Y263" s="15" t="s">
        <v>1738</v>
      </c>
      <c r="Z263" s="16">
        <v>587.51541850220269</v>
      </c>
    </row>
    <row r="264" spans="15:26" x14ac:dyDescent="0.2">
      <c r="O264" s="15">
        <v>10427</v>
      </c>
      <c r="P264" s="15" t="s">
        <v>951</v>
      </c>
      <c r="Q264" s="15" t="s">
        <v>955</v>
      </c>
      <c r="R264" s="15">
        <v>165</v>
      </c>
      <c r="S264" s="15">
        <v>114</v>
      </c>
      <c r="T264" s="80">
        <v>279</v>
      </c>
      <c r="V264" s="15" t="s">
        <v>1737</v>
      </c>
      <c r="W264" s="15" t="s">
        <v>1736</v>
      </c>
      <c r="X264" s="15" t="s">
        <v>1735</v>
      </c>
      <c r="Y264" s="15" t="s">
        <v>1482</v>
      </c>
      <c r="Z264" s="16">
        <v>522.46441073512256</v>
      </c>
    </row>
    <row r="265" spans="15:26" x14ac:dyDescent="0.2">
      <c r="O265" s="15">
        <v>10430</v>
      </c>
      <c r="P265" s="15" t="s">
        <v>101</v>
      </c>
      <c r="Q265" s="15" t="s">
        <v>104</v>
      </c>
      <c r="R265" s="15">
        <v>220</v>
      </c>
      <c r="S265" s="15">
        <v>110</v>
      </c>
      <c r="T265" s="80">
        <v>330</v>
      </c>
      <c r="V265" s="15" t="s">
        <v>1734</v>
      </c>
      <c r="W265" s="15" t="s">
        <v>1733</v>
      </c>
      <c r="X265" s="15" t="s">
        <v>1732</v>
      </c>
      <c r="Y265" s="15" t="s">
        <v>1226</v>
      </c>
      <c r="Z265" s="16">
        <v>365.42528735632186</v>
      </c>
    </row>
    <row r="266" spans="15:26" x14ac:dyDescent="0.2">
      <c r="O266" s="15">
        <v>10432</v>
      </c>
      <c r="P266" s="15" t="s">
        <v>1094</v>
      </c>
      <c r="Q266" s="15" t="s">
        <v>1093</v>
      </c>
      <c r="R266" s="15">
        <v>159</v>
      </c>
      <c r="S266" s="15">
        <v>102</v>
      </c>
      <c r="T266" s="80">
        <v>261</v>
      </c>
      <c r="V266" s="15" t="s">
        <v>1731</v>
      </c>
      <c r="W266" s="15" t="s">
        <v>1730</v>
      </c>
      <c r="X266" s="15" t="s">
        <v>740</v>
      </c>
      <c r="Y266" s="15" t="s">
        <v>1554</v>
      </c>
      <c r="Z266" s="16">
        <v>417.13991769547323</v>
      </c>
    </row>
    <row r="267" spans="15:26" x14ac:dyDescent="0.2">
      <c r="O267" s="15">
        <v>10435</v>
      </c>
      <c r="P267" s="15" t="s">
        <v>1129</v>
      </c>
      <c r="Q267" s="15" t="s">
        <v>1130</v>
      </c>
      <c r="R267" s="15">
        <v>135</v>
      </c>
      <c r="S267" s="15">
        <v>82</v>
      </c>
      <c r="T267" s="80">
        <v>217</v>
      </c>
      <c r="V267" s="15" t="s">
        <v>1729</v>
      </c>
      <c r="W267" s="15" t="s">
        <v>1728</v>
      </c>
      <c r="X267" s="15" t="s">
        <v>1727</v>
      </c>
      <c r="Y267" s="15" t="s">
        <v>1392</v>
      </c>
      <c r="Z267" s="16">
        <v>286.76163663663664</v>
      </c>
    </row>
    <row r="268" spans="15:26" x14ac:dyDescent="0.2">
      <c r="O268" s="15">
        <v>10441</v>
      </c>
      <c r="P268" s="15" t="s">
        <v>967</v>
      </c>
      <c r="Q268" s="15" t="s">
        <v>972</v>
      </c>
      <c r="R268" s="15">
        <v>125</v>
      </c>
      <c r="S268" s="15">
        <v>52</v>
      </c>
      <c r="T268" s="80">
        <v>177</v>
      </c>
      <c r="V268" s="15" t="s">
        <v>1726</v>
      </c>
      <c r="W268" s="15" t="s">
        <v>1725</v>
      </c>
      <c r="X268" s="15" t="s">
        <v>1724</v>
      </c>
      <c r="Y268" s="15" t="s">
        <v>1647</v>
      </c>
      <c r="Z268" s="16">
        <v>608.55027173913038</v>
      </c>
    </row>
    <row r="269" spans="15:26" x14ac:dyDescent="0.2">
      <c r="O269" s="15">
        <v>10462</v>
      </c>
      <c r="P269" s="15" t="s">
        <v>504</v>
      </c>
      <c r="Q269" s="15" t="s">
        <v>508</v>
      </c>
      <c r="R269" s="15">
        <v>94</v>
      </c>
      <c r="S269" s="15">
        <v>57</v>
      </c>
      <c r="T269" s="80">
        <v>151</v>
      </c>
      <c r="V269" s="15" t="s">
        <v>1723</v>
      </c>
      <c r="W269" s="15" t="s">
        <v>1722</v>
      </c>
      <c r="X269" s="15" t="s">
        <v>1721</v>
      </c>
      <c r="Y269" s="15" t="s">
        <v>1230</v>
      </c>
      <c r="Z269" s="16">
        <v>646.73195876288662</v>
      </c>
    </row>
    <row r="270" spans="15:26" x14ac:dyDescent="0.2">
      <c r="O270" s="15">
        <v>10492</v>
      </c>
      <c r="P270" s="15" t="s">
        <v>1043</v>
      </c>
      <c r="Q270" s="15" t="s">
        <v>1069</v>
      </c>
      <c r="R270" s="15">
        <v>176</v>
      </c>
      <c r="S270" s="15">
        <v>129</v>
      </c>
      <c r="T270" s="80">
        <v>305</v>
      </c>
      <c r="V270" s="15" t="s">
        <v>1720</v>
      </c>
      <c r="W270" s="15" t="s">
        <v>1719</v>
      </c>
      <c r="X270" s="15" t="s">
        <v>1718</v>
      </c>
      <c r="Y270" s="15" t="s">
        <v>1346</v>
      </c>
      <c r="Z270" s="16">
        <v>521.67926689576177</v>
      </c>
    </row>
    <row r="271" spans="15:26" x14ac:dyDescent="0.2">
      <c r="O271" s="15">
        <v>10499</v>
      </c>
      <c r="P271" s="15" t="s">
        <v>141</v>
      </c>
      <c r="Q271" s="15" t="s">
        <v>159</v>
      </c>
      <c r="R271" s="15">
        <v>269</v>
      </c>
      <c r="S271" s="15">
        <v>139</v>
      </c>
      <c r="T271" s="80">
        <v>408</v>
      </c>
      <c r="V271" s="15" t="s">
        <v>1717</v>
      </c>
      <c r="W271" s="15" t="s">
        <v>1716</v>
      </c>
      <c r="X271" s="15" t="s">
        <v>1715</v>
      </c>
      <c r="Y271" s="15" t="s">
        <v>1580</v>
      </c>
      <c r="Z271" s="16">
        <v>468.11558669001749</v>
      </c>
    </row>
    <row r="272" spans="15:26" x14ac:dyDescent="0.2">
      <c r="O272" s="15">
        <v>10504</v>
      </c>
      <c r="P272" s="15" t="s">
        <v>141</v>
      </c>
      <c r="Q272" s="15" t="s">
        <v>157</v>
      </c>
      <c r="R272" s="15">
        <v>230</v>
      </c>
      <c r="S272" s="15">
        <v>127</v>
      </c>
      <c r="T272" s="80">
        <v>357</v>
      </c>
      <c r="V272" s="15" t="s">
        <v>1714</v>
      </c>
      <c r="W272" s="15" t="s">
        <v>1713</v>
      </c>
      <c r="X272" s="15" t="s">
        <v>1712</v>
      </c>
      <c r="Y272" s="15" t="s">
        <v>1346</v>
      </c>
      <c r="Z272" s="16">
        <v>403.70343137254901</v>
      </c>
    </row>
    <row r="273" spans="15:26" x14ac:dyDescent="0.2">
      <c r="O273" s="15">
        <v>10506</v>
      </c>
      <c r="P273" s="15" t="s">
        <v>141</v>
      </c>
      <c r="Q273" s="15" t="s">
        <v>156</v>
      </c>
      <c r="R273" s="15">
        <v>155</v>
      </c>
      <c r="S273" s="15">
        <v>105</v>
      </c>
      <c r="T273" s="80">
        <v>260</v>
      </c>
      <c r="V273" s="15" t="s">
        <v>1711</v>
      </c>
      <c r="W273" s="15" t="s">
        <v>1710</v>
      </c>
      <c r="X273" s="15" t="s">
        <v>1709</v>
      </c>
      <c r="Y273" s="15" t="s">
        <v>1640</v>
      </c>
      <c r="Z273" s="16">
        <v>485.74542897327706</v>
      </c>
    </row>
    <row r="274" spans="15:26" x14ac:dyDescent="0.2">
      <c r="O274" s="15">
        <v>10523</v>
      </c>
      <c r="P274" s="15" t="s">
        <v>834</v>
      </c>
      <c r="Q274" s="15" t="s">
        <v>841</v>
      </c>
      <c r="R274" s="15">
        <v>197</v>
      </c>
      <c r="S274" s="15">
        <v>125</v>
      </c>
      <c r="T274" s="80">
        <v>322</v>
      </c>
      <c r="V274" s="15" t="s">
        <v>1708</v>
      </c>
      <c r="W274" s="15" t="s">
        <v>1707</v>
      </c>
      <c r="X274" s="15" t="s">
        <v>1706</v>
      </c>
      <c r="Y274" s="15" t="s">
        <v>1251</v>
      </c>
      <c r="Z274" s="16">
        <v>467.17338217338215</v>
      </c>
    </row>
    <row r="275" spans="15:26" x14ac:dyDescent="0.2">
      <c r="O275" s="15">
        <v>10540</v>
      </c>
      <c r="P275" s="15" t="s">
        <v>834</v>
      </c>
      <c r="Q275" s="15" t="s">
        <v>833</v>
      </c>
      <c r="R275" s="15">
        <v>190</v>
      </c>
      <c r="S275" s="15">
        <v>103</v>
      </c>
      <c r="T275" s="80">
        <v>293</v>
      </c>
      <c r="V275" s="15" t="s">
        <v>1705</v>
      </c>
      <c r="W275" s="15" t="s">
        <v>1704</v>
      </c>
      <c r="X275" s="15" t="s">
        <v>1703</v>
      </c>
      <c r="Y275" s="15" t="s">
        <v>1248</v>
      </c>
      <c r="Z275" s="16">
        <v>463.59659090909093</v>
      </c>
    </row>
    <row r="276" spans="15:26" x14ac:dyDescent="0.2">
      <c r="O276" s="15">
        <v>10623</v>
      </c>
      <c r="P276" s="15" t="s">
        <v>834</v>
      </c>
      <c r="Q276" s="15" t="s">
        <v>847</v>
      </c>
      <c r="R276" s="15">
        <v>197</v>
      </c>
      <c r="S276" s="15">
        <v>113</v>
      </c>
      <c r="T276" s="80">
        <v>310</v>
      </c>
      <c r="V276" s="15" t="s">
        <v>1702</v>
      </c>
      <c r="W276" s="15" t="s">
        <v>1701</v>
      </c>
      <c r="X276" s="15" t="s">
        <v>1700</v>
      </c>
      <c r="Y276" s="15" t="s">
        <v>1277</v>
      </c>
      <c r="Z276" s="16">
        <v>270.49920255183412</v>
      </c>
    </row>
    <row r="277" spans="15:26" x14ac:dyDescent="0.2">
      <c r="O277" s="15">
        <v>10724</v>
      </c>
      <c r="P277" s="15" t="s">
        <v>980</v>
      </c>
      <c r="Q277" s="15" t="s">
        <v>981</v>
      </c>
      <c r="R277" s="15">
        <v>217</v>
      </c>
      <c r="S277" s="15">
        <v>109</v>
      </c>
      <c r="T277" s="80">
        <v>326</v>
      </c>
      <c r="V277" s="15" t="s">
        <v>1699</v>
      </c>
      <c r="W277" s="15" t="s">
        <v>1698</v>
      </c>
      <c r="X277" s="15" t="s">
        <v>1697</v>
      </c>
      <c r="Y277" s="15" t="s">
        <v>1366</v>
      </c>
      <c r="Z277" s="16">
        <v>464.60499432463109</v>
      </c>
    </row>
    <row r="278" spans="15:26" x14ac:dyDescent="0.2">
      <c r="O278" s="15">
        <v>10726</v>
      </c>
      <c r="P278" s="15" t="s">
        <v>914</v>
      </c>
      <c r="Q278" s="15" t="s">
        <v>916</v>
      </c>
      <c r="R278" s="15">
        <v>135</v>
      </c>
      <c r="S278" s="15">
        <v>108</v>
      </c>
      <c r="T278" s="80">
        <v>243</v>
      </c>
      <c r="V278" s="15" t="s">
        <v>1696</v>
      </c>
      <c r="W278" s="15" t="s">
        <v>1695</v>
      </c>
      <c r="X278" s="15" t="s">
        <v>1694</v>
      </c>
      <c r="Y278" s="15" t="s">
        <v>1307</v>
      </c>
      <c r="Z278" s="16">
        <v>504.35373134328358</v>
      </c>
    </row>
    <row r="279" spans="15:26" x14ac:dyDescent="0.2">
      <c r="O279" s="15">
        <v>10728</v>
      </c>
      <c r="P279" s="15" t="s">
        <v>1120</v>
      </c>
      <c r="Q279" s="15" t="s">
        <v>1121</v>
      </c>
      <c r="R279" s="15">
        <v>131</v>
      </c>
      <c r="S279" s="15">
        <v>74</v>
      </c>
      <c r="T279" s="80">
        <v>205</v>
      </c>
      <c r="V279" s="15" t="s">
        <v>1693</v>
      </c>
      <c r="W279" s="15" t="s">
        <v>1692</v>
      </c>
      <c r="X279" s="15" t="s">
        <v>1678</v>
      </c>
      <c r="Y279" s="15" t="s">
        <v>1269</v>
      </c>
      <c r="Z279" s="16">
        <v>568.520984081042</v>
      </c>
    </row>
    <row r="280" spans="15:26" x14ac:dyDescent="0.2">
      <c r="O280" s="15">
        <v>10741</v>
      </c>
      <c r="P280" s="15" t="s">
        <v>429</v>
      </c>
      <c r="Q280" s="15" t="s">
        <v>432</v>
      </c>
      <c r="R280" s="15">
        <v>424</v>
      </c>
      <c r="S280" s="15">
        <v>147</v>
      </c>
      <c r="T280" s="80">
        <v>571</v>
      </c>
      <c r="V280" s="15" t="s">
        <v>1691</v>
      </c>
      <c r="W280" s="15" t="s">
        <v>1690</v>
      </c>
      <c r="X280" s="15" t="s">
        <v>1689</v>
      </c>
      <c r="Y280" s="15" t="s">
        <v>1688</v>
      </c>
      <c r="Z280" s="16">
        <v>499.45679012345681</v>
      </c>
    </row>
    <row r="281" spans="15:26" x14ac:dyDescent="0.2">
      <c r="O281" s="15">
        <v>10743</v>
      </c>
      <c r="P281" s="15" t="s">
        <v>429</v>
      </c>
      <c r="Q281" s="15" t="s">
        <v>431</v>
      </c>
      <c r="R281" s="15">
        <v>265</v>
      </c>
      <c r="S281" s="15">
        <v>113</v>
      </c>
      <c r="T281" s="80">
        <v>378</v>
      </c>
      <c r="V281" s="15" t="s">
        <v>1687</v>
      </c>
      <c r="W281" s="15" t="s">
        <v>1686</v>
      </c>
      <c r="X281" s="15" t="s">
        <v>1685</v>
      </c>
      <c r="Y281" s="15" t="s">
        <v>1580</v>
      </c>
      <c r="Z281" s="16">
        <v>516.21292775665404</v>
      </c>
    </row>
    <row r="282" spans="15:26" x14ac:dyDescent="0.2">
      <c r="O282" s="15">
        <v>10744</v>
      </c>
      <c r="P282" s="15" t="s">
        <v>429</v>
      </c>
      <c r="Q282" s="15" t="s">
        <v>430</v>
      </c>
      <c r="R282" s="15">
        <v>298</v>
      </c>
      <c r="S282" s="15">
        <v>148</v>
      </c>
      <c r="T282" s="80">
        <v>446</v>
      </c>
      <c r="V282" s="15" t="s">
        <v>1684</v>
      </c>
      <c r="W282" s="15" t="s">
        <v>1683</v>
      </c>
      <c r="X282" s="15" t="s">
        <v>1682</v>
      </c>
      <c r="Y282" s="15" t="s">
        <v>1681</v>
      </c>
      <c r="Z282" s="16">
        <v>377.02319587628864</v>
      </c>
    </row>
    <row r="283" spans="15:26" x14ac:dyDescent="0.2">
      <c r="O283" s="15">
        <v>10753</v>
      </c>
      <c r="P283" s="15" t="s">
        <v>767</v>
      </c>
      <c r="Q283" s="15" t="s">
        <v>773</v>
      </c>
      <c r="R283" s="15">
        <v>218</v>
      </c>
      <c r="S283" s="15">
        <v>107</v>
      </c>
      <c r="T283" s="80">
        <v>325</v>
      </c>
      <c r="V283" s="15" t="s">
        <v>1680</v>
      </c>
      <c r="W283" s="15" t="s">
        <v>1679</v>
      </c>
      <c r="X283" s="15" t="s">
        <v>1678</v>
      </c>
      <c r="Y283" s="15" t="s">
        <v>1647</v>
      </c>
      <c r="Z283" s="16">
        <v>505.87230769230769</v>
      </c>
    </row>
    <row r="284" spans="15:26" x14ac:dyDescent="0.2">
      <c r="O284" s="15">
        <v>10781</v>
      </c>
      <c r="P284" s="15" t="s">
        <v>612</v>
      </c>
      <c r="Q284" s="15" t="s">
        <v>631</v>
      </c>
      <c r="R284" s="15">
        <v>118</v>
      </c>
      <c r="S284" s="15">
        <v>68</v>
      </c>
      <c r="T284" s="80">
        <v>186</v>
      </c>
      <c r="V284" s="15" t="s">
        <v>1677</v>
      </c>
      <c r="W284" s="15" t="s">
        <v>1676</v>
      </c>
      <c r="X284" s="15" t="s">
        <v>1675</v>
      </c>
      <c r="Y284" s="15" t="s">
        <v>1647</v>
      </c>
      <c r="Z284" s="16">
        <v>567.42962962962963</v>
      </c>
    </row>
    <row r="285" spans="15:26" x14ac:dyDescent="0.2">
      <c r="O285" s="15">
        <v>10792</v>
      </c>
      <c r="P285" s="15" t="s">
        <v>612</v>
      </c>
      <c r="Q285" s="15" t="s">
        <v>618</v>
      </c>
      <c r="R285" s="15">
        <v>79</v>
      </c>
      <c r="S285" s="15">
        <v>61</v>
      </c>
      <c r="T285" s="80">
        <v>140</v>
      </c>
      <c r="V285" s="15" t="s">
        <v>1674</v>
      </c>
      <c r="W285" s="15" t="s">
        <v>1673</v>
      </c>
      <c r="X285" s="15" t="s">
        <v>1672</v>
      </c>
      <c r="Y285" s="15" t="s">
        <v>1346</v>
      </c>
      <c r="Z285" s="16">
        <v>501.27902946273832</v>
      </c>
    </row>
    <row r="286" spans="15:26" x14ac:dyDescent="0.2">
      <c r="O286" s="15">
        <v>10793</v>
      </c>
      <c r="P286" s="15" t="s">
        <v>612</v>
      </c>
      <c r="Q286" s="15" t="s">
        <v>624</v>
      </c>
      <c r="R286" s="15">
        <v>66</v>
      </c>
      <c r="S286" s="15">
        <v>66</v>
      </c>
      <c r="T286" s="80">
        <v>132</v>
      </c>
      <c r="V286" s="15" t="s">
        <v>1671</v>
      </c>
      <c r="W286" s="15" t="s">
        <v>1670</v>
      </c>
      <c r="X286" s="15" t="s">
        <v>1669</v>
      </c>
      <c r="Y286" s="15" t="s">
        <v>1346</v>
      </c>
      <c r="Z286" s="16">
        <v>408.27924528301889</v>
      </c>
    </row>
    <row r="287" spans="15:26" x14ac:dyDescent="0.2">
      <c r="O287" s="15">
        <v>10799</v>
      </c>
      <c r="P287" s="15" t="s">
        <v>612</v>
      </c>
      <c r="Q287" s="15" t="s">
        <v>613</v>
      </c>
      <c r="R287" s="15">
        <v>74</v>
      </c>
      <c r="S287" s="15">
        <v>49</v>
      </c>
      <c r="T287" s="80">
        <v>123</v>
      </c>
      <c r="V287" s="15" t="s">
        <v>1668</v>
      </c>
      <c r="W287" s="15" t="s">
        <v>1667</v>
      </c>
      <c r="X287" s="15" t="s">
        <v>1666</v>
      </c>
      <c r="Y287" s="15" t="s">
        <v>1346</v>
      </c>
      <c r="Z287" s="16">
        <v>451.06711409395973</v>
      </c>
    </row>
    <row r="288" spans="15:26" x14ac:dyDescent="0.2">
      <c r="O288" s="15">
        <v>10800</v>
      </c>
      <c r="P288" s="15" t="s">
        <v>499</v>
      </c>
      <c r="Q288" s="15" t="s">
        <v>502</v>
      </c>
      <c r="R288" s="15">
        <v>141</v>
      </c>
      <c r="S288" s="15">
        <v>85</v>
      </c>
      <c r="T288" s="80">
        <v>226</v>
      </c>
      <c r="V288" s="15" t="s">
        <v>1665</v>
      </c>
      <c r="W288" s="15" t="s">
        <v>1664</v>
      </c>
      <c r="X288" s="15" t="s">
        <v>1663</v>
      </c>
      <c r="Y288" s="15" t="s">
        <v>1222</v>
      </c>
      <c r="Z288" s="16">
        <v>476.81067125645438</v>
      </c>
    </row>
    <row r="289" spans="15:26" x14ac:dyDescent="0.2">
      <c r="O289" s="15">
        <v>10801</v>
      </c>
      <c r="P289" s="15" t="s">
        <v>499</v>
      </c>
      <c r="Q289" s="15" t="s">
        <v>501</v>
      </c>
      <c r="R289" s="15">
        <v>125</v>
      </c>
      <c r="S289" s="15">
        <v>84</v>
      </c>
      <c r="T289" s="80">
        <v>209</v>
      </c>
      <c r="V289" s="15" t="s">
        <v>1662</v>
      </c>
      <c r="W289" s="15" t="s">
        <v>1661</v>
      </c>
      <c r="X289" s="15" t="s">
        <v>1660</v>
      </c>
      <c r="Y289" s="15" t="s">
        <v>1303</v>
      </c>
      <c r="Z289" s="16">
        <v>550.34085778781036</v>
      </c>
    </row>
    <row r="290" spans="15:26" x14ac:dyDescent="0.2">
      <c r="O290" s="15">
        <v>10802</v>
      </c>
      <c r="P290" s="15" t="s">
        <v>499</v>
      </c>
      <c r="Q290" s="15" t="s">
        <v>500</v>
      </c>
      <c r="R290" s="15">
        <v>127</v>
      </c>
      <c r="S290" s="15">
        <v>89</v>
      </c>
      <c r="T290" s="80">
        <v>216</v>
      </c>
      <c r="V290" s="15" t="s">
        <v>1659</v>
      </c>
      <c r="W290" s="15" t="s">
        <v>1658</v>
      </c>
      <c r="X290" s="15" t="s">
        <v>1657</v>
      </c>
      <c r="Y290" s="15" t="s">
        <v>1317</v>
      </c>
      <c r="Z290" s="16">
        <v>568.65878378378375</v>
      </c>
    </row>
    <row r="291" spans="15:26" x14ac:dyDescent="0.2">
      <c r="O291" s="15">
        <v>10803</v>
      </c>
      <c r="P291" s="15" t="s">
        <v>499</v>
      </c>
      <c r="Q291" s="15" t="s">
        <v>498</v>
      </c>
      <c r="R291" s="15">
        <v>132</v>
      </c>
      <c r="S291" s="15">
        <v>85</v>
      </c>
      <c r="T291" s="80">
        <v>217</v>
      </c>
      <c r="V291" s="15" t="s">
        <v>1656</v>
      </c>
      <c r="W291" s="15" t="s">
        <v>1655</v>
      </c>
      <c r="X291" s="15" t="s">
        <v>1654</v>
      </c>
      <c r="Y291" s="15" t="s">
        <v>1603</v>
      </c>
      <c r="Z291" s="16">
        <v>1153.7043795620439</v>
      </c>
    </row>
    <row r="292" spans="15:26" x14ac:dyDescent="0.2">
      <c r="O292" s="15">
        <v>10805</v>
      </c>
      <c r="P292" s="15" t="s">
        <v>406</v>
      </c>
      <c r="Q292" s="15" t="s">
        <v>405</v>
      </c>
      <c r="R292" s="15">
        <v>204</v>
      </c>
      <c r="S292" s="15">
        <v>136</v>
      </c>
      <c r="T292" s="80">
        <v>340</v>
      </c>
      <c r="V292" s="15" t="s">
        <v>1653</v>
      </c>
      <c r="W292" s="15" t="s">
        <v>1652</v>
      </c>
      <c r="X292" s="15" t="s">
        <v>1651</v>
      </c>
      <c r="Y292" s="15" t="s">
        <v>1311</v>
      </c>
      <c r="Z292" s="16">
        <v>553.21982758620686</v>
      </c>
    </row>
    <row r="293" spans="15:26" x14ac:dyDescent="0.2">
      <c r="O293" s="15">
        <v>10812</v>
      </c>
      <c r="P293" s="15" t="s">
        <v>207</v>
      </c>
      <c r="Q293" s="15" t="s">
        <v>206</v>
      </c>
      <c r="R293" s="15">
        <v>134</v>
      </c>
      <c r="S293" s="15">
        <v>75</v>
      </c>
      <c r="T293" s="80">
        <v>209</v>
      </c>
      <c r="V293" s="15" t="s">
        <v>1650</v>
      </c>
      <c r="W293" s="15" t="s">
        <v>1649</v>
      </c>
      <c r="X293" s="15" t="s">
        <v>1648</v>
      </c>
      <c r="Y293" s="15" t="s">
        <v>1647</v>
      </c>
      <c r="Z293" s="16">
        <v>525.30084745762713</v>
      </c>
    </row>
    <row r="294" spans="15:26" x14ac:dyDescent="0.2">
      <c r="O294" s="15">
        <v>10819</v>
      </c>
      <c r="P294" s="15" t="s">
        <v>1145</v>
      </c>
      <c r="Q294" s="15" t="s">
        <v>1148</v>
      </c>
      <c r="R294" s="15">
        <v>110</v>
      </c>
      <c r="S294" s="15">
        <v>77</v>
      </c>
      <c r="T294" s="80">
        <v>187</v>
      </c>
      <c r="V294" s="15" t="s">
        <v>1646</v>
      </c>
      <c r="W294" s="15" t="s">
        <v>1645</v>
      </c>
      <c r="X294" s="15" t="s">
        <v>1644</v>
      </c>
      <c r="Y294" s="15" t="s">
        <v>1251</v>
      </c>
      <c r="Z294" s="16">
        <v>132.912109375</v>
      </c>
    </row>
    <row r="295" spans="15:26" x14ac:dyDescent="0.2">
      <c r="O295" s="15">
        <v>10820</v>
      </c>
      <c r="P295" s="15" t="s">
        <v>1145</v>
      </c>
      <c r="Q295" s="15" t="s">
        <v>1146</v>
      </c>
      <c r="R295" s="15">
        <v>107</v>
      </c>
      <c r="S295" s="15">
        <v>78</v>
      </c>
      <c r="T295" s="80">
        <v>185</v>
      </c>
      <c r="V295" s="15" t="s">
        <v>1643</v>
      </c>
      <c r="W295" s="15" t="s">
        <v>1642</v>
      </c>
      <c r="X295" s="15" t="s">
        <v>1641</v>
      </c>
      <c r="Y295" s="15" t="s">
        <v>1640</v>
      </c>
      <c r="Z295" s="16">
        <v>450.09090909090907</v>
      </c>
    </row>
    <row r="296" spans="15:26" x14ac:dyDescent="0.2">
      <c r="O296" s="15">
        <v>10822</v>
      </c>
      <c r="P296" s="15" t="s">
        <v>1154</v>
      </c>
      <c r="Q296" s="15" t="s">
        <v>1153</v>
      </c>
      <c r="R296" s="15">
        <v>190</v>
      </c>
      <c r="S296" s="15">
        <v>84</v>
      </c>
      <c r="T296" s="80">
        <v>274</v>
      </c>
      <c r="V296" s="15" t="s">
        <v>1639</v>
      </c>
      <c r="W296" s="15" t="s">
        <v>1638</v>
      </c>
      <c r="X296" s="15" t="s">
        <v>1637</v>
      </c>
      <c r="Y296" s="15" t="s">
        <v>1248</v>
      </c>
      <c r="Z296" s="16">
        <v>473.94400000000002</v>
      </c>
    </row>
    <row r="297" spans="15:26" x14ac:dyDescent="0.2">
      <c r="O297" s="15">
        <v>10827</v>
      </c>
      <c r="P297" s="15" t="s">
        <v>1043</v>
      </c>
      <c r="Q297" s="15" t="s">
        <v>1070</v>
      </c>
      <c r="R297" s="15">
        <v>182</v>
      </c>
      <c r="S297" s="15">
        <v>136</v>
      </c>
      <c r="T297" s="80">
        <v>318</v>
      </c>
      <c r="V297" s="15" t="s">
        <v>1636</v>
      </c>
      <c r="W297" s="15" t="s">
        <v>1635</v>
      </c>
      <c r="X297" s="15" t="s">
        <v>1634</v>
      </c>
      <c r="Y297" s="15" t="s">
        <v>1303</v>
      </c>
      <c r="Z297" s="16">
        <v>122.39130434782609</v>
      </c>
    </row>
    <row r="298" spans="15:26" x14ac:dyDescent="0.2">
      <c r="O298" s="15">
        <v>10829</v>
      </c>
      <c r="P298" s="15" t="s">
        <v>1043</v>
      </c>
      <c r="Q298" s="15" t="s">
        <v>1062</v>
      </c>
      <c r="R298" s="15">
        <v>115</v>
      </c>
      <c r="S298" s="15">
        <v>94</v>
      </c>
      <c r="T298" s="80">
        <v>209</v>
      </c>
      <c r="V298" s="15" t="s">
        <v>1633</v>
      </c>
      <c r="W298" s="15" t="s">
        <v>1632</v>
      </c>
      <c r="X298" s="15" t="s">
        <v>1631</v>
      </c>
      <c r="Y298" s="15" t="s">
        <v>1273</v>
      </c>
      <c r="Z298" s="16">
        <v>554.140056022409</v>
      </c>
    </row>
    <row r="299" spans="15:26" x14ac:dyDescent="0.2">
      <c r="O299" s="15">
        <v>10832</v>
      </c>
      <c r="P299" s="15" t="s">
        <v>1043</v>
      </c>
      <c r="Q299" s="15" t="s">
        <v>1047</v>
      </c>
      <c r="R299" s="15">
        <v>218</v>
      </c>
      <c r="S299" s="15">
        <v>125</v>
      </c>
      <c r="T299" s="80">
        <v>343</v>
      </c>
      <c r="V299" s="15" t="s">
        <v>1630</v>
      </c>
      <c r="W299" s="15" t="s">
        <v>1629</v>
      </c>
      <c r="X299" s="15" t="s">
        <v>1312</v>
      </c>
      <c r="Y299" s="15" t="s">
        <v>1307</v>
      </c>
      <c r="Z299" s="16">
        <v>463.51057401812687</v>
      </c>
    </row>
    <row r="300" spans="15:26" x14ac:dyDescent="0.2">
      <c r="O300" s="15">
        <v>10832</v>
      </c>
      <c r="P300" s="15" t="s">
        <v>1043</v>
      </c>
      <c r="Q300" s="15" t="s">
        <v>1047</v>
      </c>
      <c r="R300" s="15">
        <v>161</v>
      </c>
      <c r="S300" s="15">
        <v>119</v>
      </c>
      <c r="T300" s="80">
        <v>280</v>
      </c>
      <c r="V300" s="15" t="s">
        <v>1628</v>
      </c>
      <c r="W300" s="15" t="s">
        <v>1627</v>
      </c>
      <c r="X300" s="15" t="s">
        <v>1626</v>
      </c>
      <c r="Y300" s="15" t="s">
        <v>1625</v>
      </c>
      <c r="Z300" s="16">
        <v>135.17599999999999</v>
      </c>
    </row>
    <row r="301" spans="15:26" x14ac:dyDescent="0.2">
      <c r="O301" s="15">
        <v>10838</v>
      </c>
      <c r="P301" s="15" t="s">
        <v>975</v>
      </c>
      <c r="Q301" s="15" t="s">
        <v>974</v>
      </c>
      <c r="R301" s="15">
        <v>176</v>
      </c>
      <c r="S301" s="15">
        <v>84</v>
      </c>
      <c r="T301" s="80">
        <v>260</v>
      </c>
      <c r="V301" s="15" t="s">
        <v>1624</v>
      </c>
      <c r="W301" s="15" t="s">
        <v>1623</v>
      </c>
      <c r="X301" s="15" t="s">
        <v>1622</v>
      </c>
      <c r="Y301" s="15" t="s">
        <v>1307</v>
      </c>
      <c r="Z301" s="16">
        <v>364.18848167539267</v>
      </c>
    </row>
    <row r="302" spans="15:26" x14ac:dyDescent="0.2">
      <c r="O302" s="15">
        <v>10839</v>
      </c>
      <c r="P302" s="15" t="s">
        <v>959</v>
      </c>
      <c r="Q302" s="15" t="s">
        <v>958</v>
      </c>
      <c r="R302" s="15">
        <v>255</v>
      </c>
      <c r="S302" s="15">
        <v>104</v>
      </c>
      <c r="T302" s="80">
        <v>359</v>
      </c>
      <c r="V302" s="15" t="s">
        <v>1621</v>
      </c>
      <c r="W302" s="15" t="s">
        <v>1620</v>
      </c>
      <c r="X302" s="15" t="s">
        <v>1619</v>
      </c>
      <c r="Y302" s="15" t="s">
        <v>1248</v>
      </c>
      <c r="Z302" s="16">
        <v>489.95039682539681</v>
      </c>
    </row>
    <row r="303" spans="15:26" x14ac:dyDescent="0.2">
      <c r="O303" s="15">
        <v>10843</v>
      </c>
      <c r="P303" s="15" t="s">
        <v>885</v>
      </c>
      <c r="Q303" s="15" t="s">
        <v>889</v>
      </c>
      <c r="R303" s="15">
        <v>196</v>
      </c>
      <c r="S303" s="15">
        <v>155</v>
      </c>
      <c r="T303" s="80">
        <v>351</v>
      </c>
      <c r="V303" s="15" t="s">
        <v>1618</v>
      </c>
      <c r="W303" s="15" t="s">
        <v>1617</v>
      </c>
      <c r="X303" s="15" t="s">
        <v>1616</v>
      </c>
      <c r="Y303" s="15" t="s">
        <v>1222</v>
      </c>
      <c r="Z303" s="16">
        <v>580.06705539358597</v>
      </c>
    </row>
    <row r="304" spans="15:26" x14ac:dyDescent="0.2">
      <c r="O304" s="15">
        <v>10856</v>
      </c>
      <c r="P304" s="15" t="s">
        <v>834</v>
      </c>
      <c r="Q304" s="15" t="s">
        <v>865</v>
      </c>
      <c r="R304" s="15">
        <v>213</v>
      </c>
      <c r="S304" s="15">
        <v>123</v>
      </c>
      <c r="T304" s="80">
        <v>336</v>
      </c>
      <c r="V304" s="15" t="s">
        <v>1615</v>
      </c>
      <c r="W304" s="15" t="s">
        <v>1614</v>
      </c>
      <c r="X304" s="15" t="s">
        <v>1613</v>
      </c>
      <c r="Y304" s="15" t="s">
        <v>1355</v>
      </c>
      <c r="Z304" s="16">
        <v>459.87738419618529</v>
      </c>
    </row>
    <row r="305" spans="15:26" x14ac:dyDescent="0.2">
      <c r="O305" s="15">
        <v>10861</v>
      </c>
      <c r="P305" s="15" t="s">
        <v>834</v>
      </c>
      <c r="Q305" s="15" t="s">
        <v>844</v>
      </c>
      <c r="R305" s="15">
        <v>230</v>
      </c>
      <c r="S305" s="15">
        <v>124</v>
      </c>
      <c r="T305" s="80">
        <v>354</v>
      </c>
      <c r="V305" s="15" t="s">
        <v>1612</v>
      </c>
      <c r="W305" s="15" t="s">
        <v>1611</v>
      </c>
      <c r="X305" s="15" t="s">
        <v>1610</v>
      </c>
      <c r="Y305" s="15" t="s">
        <v>1392</v>
      </c>
      <c r="Z305" s="16">
        <v>317.78904333605885</v>
      </c>
    </row>
    <row r="306" spans="15:26" x14ac:dyDescent="0.2">
      <c r="O306" s="15">
        <v>10862</v>
      </c>
      <c r="P306" s="15" t="s">
        <v>834</v>
      </c>
      <c r="Q306" s="15" t="s">
        <v>852</v>
      </c>
      <c r="R306" s="15">
        <v>230</v>
      </c>
      <c r="S306" s="15">
        <v>124</v>
      </c>
      <c r="T306" s="80">
        <v>354</v>
      </c>
      <c r="V306" s="15" t="s">
        <v>1609</v>
      </c>
      <c r="W306" s="15" t="s">
        <v>1608</v>
      </c>
      <c r="X306" s="15" t="s">
        <v>1607</v>
      </c>
      <c r="Y306" s="15" t="s">
        <v>1482</v>
      </c>
      <c r="Z306" s="16">
        <v>585.96935933147631</v>
      </c>
    </row>
    <row r="307" spans="15:26" x14ac:dyDescent="0.2">
      <c r="O307" s="15">
        <v>10863</v>
      </c>
      <c r="P307" s="15" t="s">
        <v>834</v>
      </c>
      <c r="Q307" s="15" t="s">
        <v>850</v>
      </c>
      <c r="R307" s="15">
        <v>230</v>
      </c>
      <c r="S307" s="15">
        <v>124</v>
      </c>
      <c r="T307" s="80">
        <v>354</v>
      </c>
      <c r="V307" s="15" t="s">
        <v>1606</v>
      </c>
      <c r="W307" s="15" t="s">
        <v>1605</v>
      </c>
      <c r="X307" s="15" t="s">
        <v>1604</v>
      </c>
      <c r="Y307" s="15" t="s">
        <v>1603</v>
      </c>
      <c r="Z307" s="16">
        <v>375.03603603603602</v>
      </c>
    </row>
    <row r="308" spans="15:26" x14ac:dyDescent="0.2">
      <c r="O308" s="15">
        <v>10864</v>
      </c>
      <c r="P308" s="15" t="s">
        <v>834</v>
      </c>
      <c r="Q308" s="15" t="s">
        <v>835</v>
      </c>
      <c r="R308" s="15">
        <v>230</v>
      </c>
      <c r="S308" s="15">
        <v>124</v>
      </c>
      <c r="T308" s="80">
        <v>354</v>
      </c>
      <c r="V308" s="15" t="s">
        <v>1602</v>
      </c>
      <c r="W308" s="15" t="s">
        <v>1601</v>
      </c>
      <c r="X308" s="15" t="s">
        <v>1600</v>
      </c>
      <c r="Y308" s="15" t="s">
        <v>1587</v>
      </c>
      <c r="Z308" s="16">
        <v>549.22902494331061</v>
      </c>
    </row>
    <row r="309" spans="15:26" x14ac:dyDescent="0.2">
      <c r="O309" s="15">
        <v>10867</v>
      </c>
      <c r="P309" s="15" t="s">
        <v>834</v>
      </c>
      <c r="Q309" s="15" t="s">
        <v>856</v>
      </c>
      <c r="R309" s="15">
        <v>197</v>
      </c>
      <c r="S309" s="15">
        <v>125</v>
      </c>
      <c r="T309" s="80">
        <v>322</v>
      </c>
      <c r="V309" s="15" t="s">
        <v>1599</v>
      </c>
      <c r="W309" s="15" t="s">
        <v>1598</v>
      </c>
      <c r="X309" s="15" t="s">
        <v>1597</v>
      </c>
      <c r="Y309" s="15" t="s">
        <v>1222</v>
      </c>
      <c r="Z309" s="16">
        <v>532.28242074927959</v>
      </c>
    </row>
    <row r="310" spans="15:26" x14ac:dyDescent="0.2">
      <c r="O310" s="15">
        <v>10898</v>
      </c>
      <c r="P310" s="15" t="s">
        <v>834</v>
      </c>
      <c r="Q310" s="15" t="s">
        <v>868</v>
      </c>
      <c r="R310" s="15">
        <v>212</v>
      </c>
      <c r="S310" s="15">
        <v>103</v>
      </c>
      <c r="T310" s="80">
        <v>315</v>
      </c>
      <c r="V310" s="15" t="s">
        <v>1596</v>
      </c>
      <c r="W310" s="15" t="s">
        <v>1595</v>
      </c>
      <c r="X310" s="15" t="s">
        <v>1594</v>
      </c>
      <c r="Y310" s="15" t="s">
        <v>1303</v>
      </c>
      <c r="Z310" s="16">
        <v>603.53615960099751</v>
      </c>
    </row>
    <row r="311" spans="15:26" x14ac:dyDescent="0.2">
      <c r="O311" s="15">
        <v>10899</v>
      </c>
      <c r="P311" s="15" t="s">
        <v>834</v>
      </c>
      <c r="Q311" s="15" t="s">
        <v>846</v>
      </c>
      <c r="R311" s="15">
        <v>212</v>
      </c>
      <c r="S311" s="15">
        <v>103</v>
      </c>
      <c r="T311" s="80">
        <v>315</v>
      </c>
      <c r="V311" s="15" t="s">
        <v>1593</v>
      </c>
      <c r="W311" s="15" t="s">
        <v>1592</v>
      </c>
      <c r="X311" s="15" t="s">
        <v>1591</v>
      </c>
      <c r="Y311" s="15" t="s">
        <v>1237</v>
      </c>
      <c r="Z311" s="16">
        <v>458.74393530997304</v>
      </c>
    </row>
    <row r="312" spans="15:26" x14ac:dyDescent="0.2">
      <c r="O312" s="15">
        <v>10900</v>
      </c>
      <c r="P312" s="15" t="s">
        <v>834</v>
      </c>
      <c r="Q312" s="15" t="s">
        <v>842</v>
      </c>
      <c r="R312" s="15">
        <v>212</v>
      </c>
      <c r="S312" s="15">
        <v>103</v>
      </c>
      <c r="T312" s="80">
        <v>315</v>
      </c>
      <c r="V312" s="15" t="s">
        <v>1590</v>
      </c>
      <c r="W312" s="15" t="s">
        <v>1589</v>
      </c>
      <c r="X312" s="15" t="s">
        <v>1588</v>
      </c>
      <c r="Y312" s="15" t="s">
        <v>1587</v>
      </c>
      <c r="Z312" s="16">
        <v>420.48571428571427</v>
      </c>
    </row>
    <row r="313" spans="15:26" x14ac:dyDescent="0.2">
      <c r="O313" s="15">
        <v>10901</v>
      </c>
      <c r="P313" s="15" t="s">
        <v>834</v>
      </c>
      <c r="Q313" s="15" t="s">
        <v>845</v>
      </c>
      <c r="R313" s="15">
        <v>197</v>
      </c>
      <c r="S313" s="15">
        <v>112</v>
      </c>
      <c r="T313" s="80">
        <v>309</v>
      </c>
      <c r="V313" s="15" t="s">
        <v>1586</v>
      </c>
      <c r="W313" s="15" t="s">
        <v>1585</v>
      </c>
      <c r="X313" s="15" t="s">
        <v>1584</v>
      </c>
      <c r="Y313" s="15" t="s">
        <v>1261</v>
      </c>
      <c r="Z313" s="16">
        <v>516.8386243386243</v>
      </c>
    </row>
    <row r="314" spans="15:26" x14ac:dyDescent="0.2">
      <c r="O314" s="15">
        <v>10916</v>
      </c>
      <c r="P314" s="15" t="s">
        <v>827</v>
      </c>
      <c r="Q314" s="15" t="s">
        <v>826</v>
      </c>
      <c r="R314" s="15">
        <v>152</v>
      </c>
      <c r="S314" s="15">
        <v>80</v>
      </c>
      <c r="T314" s="80">
        <v>232</v>
      </c>
      <c r="V314" s="15" t="s">
        <v>1583</v>
      </c>
      <c r="W314" s="15" t="s">
        <v>1582</v>
      </c>
      <c r="X314" s="15" t="s">
        <v>1581</v>
      </c>
      <c r="Y314" s="15" t="s">
        <v>1580</v>
      </c>
      <c r="Z314" s="16">
        <v>481.53412462908011</v>
      </c>
    </row>
    <row r="315" spans="15:26" x14ac:dyDescent="0.2">
      <c r="O315" s="15">
        <v>10928</v>
      </c>
      <c r="P315" s="15" t="s">
        <v>720</v>
      </c>
      <c r="Q315" s="15" t="s">
        <v>743</v>
      </c>
      <c r="R315" s="15">
        <v>165</v>
      </c>
      <c r="S315" s="15">
        <v>120</v>
      </c>
      <c r="T315" s="80">
        <v>285</v>
      </c>
      <c r="V315" s="15" t="s">
        <v>1579</v>
      </c>
      <c r="W315" s="15" t="s">
        <v>1578</v>
      </c>
      <c r="X315" s="15" t="s">
        <v>1577</v>
      </c>
      <c r="Y315" s="15" t="s">
        <v>1269</v>
      </c>
      <c r="Z315" s="16">
        <v>432.98750000000001</v>
      </c>
    </row>
    <row r="316" spans="15:26" x14ac:dyDescent="0.2">
      <c r="O316" s="15">
        <v>10930</v>
      </c>
      <c r="P316" s="15" t="s">
        <v>720</v>
      </c>
      <c r="Q316" s="15" t="s">
        <v>739</v>
      </c>
      <c r="R316" s="15">
        <v>135</v>
      </c>
      <c r="S316" s="15">
        <v>67</v>
      </c>
      <c r="T316" s="80">
        <v>202</v>
      </c>
      <c r="V316" s="15" t="s">
        <v>1576</v>
      </c>
      <c r="W316" s="15" t="s">
        <v>1575</v>
      </c>
      <c r="X316" s="15" t="s">
        <v>1574</v>
      </c>
      <c r="Y316" s="15" t="s">
        <v>1558</v>
      </c>
      <c r="Z316" s="16">
        <v>537.83333333333337</v>
      </c>
    </row>
    <row r="317" spans="15:26" x14ac:dyDescent="0.2">
      <c r="O317" s="15">
        <v>10930</v>
      </c>
      <c r="P317" s="15" t="s">
        <v>720</v>
      </c>
      <c r="Q317" s="15" t="s">
        <v>739</v>
      </c>
      <c r="R317" s="15">
        <v>104</v>
      </c>
      <c r="S317" s="15">
        <v>64</v>
      </c>
      <c r="T317" s="80">
        <v>168</v>
      </c>
      <c r="V317" s="15" t="s">
        <v>1573</v>
      </c>
      <c r="W317" s="15" t="s">
        <v>1572</v>
      </c>
      <c r="X317" s="15" t="s">
        <v>1571</v>
      </c>
      <c r="Y317" s="15" t="s">
        <v>1482</v>
      </c>
      <c r="Z317" s="16">
        <v>677.25060240963853</v>
      </c>
    </row>
    <row r="318" spans="15:26" x14ac:dyDescent="0.2">
      <c r="O318" s="15">
        <v>10931</v>
      </c>
      <c r="P318" s="15" t="s">
        <v>720</v>
      </c>
      <c r="Q318" s="15" t="s">
        <v>737</v>
      </c>
      <c r="R318" s="15">
        <v>140</v>
      </c>
      <c r="S318" s="15">
        <v>101</v>
      </c>
      <c r="T318" s="80">
        <v>241</v>
      </c>
      <c r="V318" s="15" t="s">
        <v>1570</v>
      </c>
      <c r="W318" s="15" t="s">
        <v>1569</v>
      </c>
      <c r="X318" s="15" t="s">
        <v>1568</v>
      </c>
      <c r="Y318" s="15" t="s">
        <v>1346</v>
      </c>
      <c r="Z318" s="16">
        <v>988.63728813559317</v>
      </c>
    </row>
    <row r="319" spans="15:26" x14ac:dyDescent="0.2">
      <c r="O319" s="15">
        <v>10933</v>
      </c>
      <c r="P319" s="15" t="s">
        <v>720</v>
      </c>
      <c r="Q319" s="15" t="s">
        <v>732</v>
      </c>
      <c r="R319" s="15">
        <v>134</v>
      </c>
      <c r="S319" s="15">
        <v>89</v>
      </c>
      <c r="T319" s="80">
        <v>223</v>
      </c>
      <c r="V319" s="15" t="s">
        <v>1567</v>
      </c>
      <c r="W319" s="15" t="s">
        <v>1566</v>
      </c>
      <c r="X319" s="15" t="s">
        <v>1565</v>
      </c>
      <c r="Y319" s="15" t="s">
        <v>1482</v>
      </c>
      <c r="Z319" s="16">
        <v>559.91056910569102</v>
      </c>
    </row>
    <row r="320" spans="15:26" x14ac:dyDescent="0.2">
      <c r="O320" s="15">
        <v>10934</v>
      </c>
      <c r="P320" s="15" t="s">
        <v>720</v>
      </c>
      <c r="Q320" s="15" t="s">
        <v>748</v>
      </c>
      <c r="R320" s="15">
        <v>110</v>
      </c>
      <c r="S320" s="15">
        <v>84</v>
      </c>
      <c r="T320" s="80">
        <v>194</v>
      </c>
      <c r="V320" s="15" t="s">
        <v>1564</v>
      </c>
      <c r="W320" s="15" t="s">
        <v>1563</v>
      </c>
      <c r="X320" s="15" t="s">
        <v>1562</v>
      </c>
      <c r="Y320" s="15" t="s">
        <v>1482</v>
      </c>
      <c r="Z320" s="16">
        <v>451.3125</v>
      </c>
    </row>
    <row r="321" spans="15:26" x14ac:dyDescent="0.2">
      <c r="O321" s="15">
        <v>10935</v>
      </c>
      <c r="P321" s="15" t="s">
        <v>720</v>
      </c>
      <c r="Q321" s="15" t="s">
        <v>729</v>
      </c>
      <c r="R321" s="15">
        <v>175</v>
      </c>
      <c r="S321" s="15">
        <v>118</v>
      </c>
      <c r="T321" s="80">
        <v>293</v>
      </c>
      <c r="V321" s="15" t="s">
        <v>1561</v>
      </c>
      <c r="W321" s="15" t="s">
        <v>1560</v>
      </c>
      <c r="X321" s="15" t="s">
        <v>1559</v>
      </c>
      <c r="Y321" s="15" t="s">
        <v>1558</v>
      </c>
      <c r="Z321" s="16">
        <v>152.05389221556885</v>
      </c>
    </row>
    <row r="322" spans="15:26" x14ac:dyDescent="0.2">
      <c r="O322" s="15">
        <v>10936</v>
      </c>
      <c r="P322" s="15" t="s">
        <v>720</v>
      </c>
      <c r="Q322" s="15" t="s">
        <v>721</v>
      </c>
      <c r="R322" s="15">
        <v>180</v>
      </c>
      <c r="S322" s="15">
        <v>86</v>
      </c>
      <c r="T322" s="80">
        <v>266</v>
      </c>
      <c r="V322" s="15" t="s">
        <v>1557</v>
      </c>
      <c r="W322" s="15" t="s">
        <v>1556</v>
      </c>
      <c r="X322" s="15" t="s">
        <v>1555</v>
      </c>
      <c r="Y322" s="15" t="s">
        <v>1554</v>
      </c>
      <c r="Z322" s="16">
        <v>392.29086892488954</v>
      </c>
    </row>
    <row r="323" spans="15:26" x14ac:dyDescent="0.2">
      <c r="O323" s="15">
        <v>10937</v>
      </c>
      <c r="P323" s="15" t="s">
        <v>720</v>
      </c>
      <c r="Q323" s="15" t="s">
        <v>719</v>
      </c>
      <c r="R323" s="15">
        <v>146</v>
      </c>
      <c r="S323" s="15">
        <v>87</v>
      </c>
      <c r="T323" s="80">
        <v>233</v>
      </c>
      <c r="V323" s="15" t="s">
        <v>1553</v>
      </c>
      <c r="W323" s="15" t="s">
        <v>1552</v>
      </c>
      <c r="X323" s="15" t="s">
        <v>1551</v>
      </c>
      <c r="Y323" s="15" t="s">
        <v>1482</v>
      </c>
      <c r="Z323" s="16">
        <v>406.89354838709676</v>
      </c>
    </row>
    <row r="324" spans="15:26" x14ac:dyDescent="0.2">
      <c r="O324" s="15">
        <v>10938</v>
      </c>
      <c r="P324" s="15" t="s">
        <v>455</v>
      </c>
      <c r="Q324" s="15" t="s">
        <v>458</v>
      </c>
      <c r="R324" s="15">
        <v>458</v>
      </c>
      <c r="S324" s="15">
        <v>191</v>
      </c>
      <c r="T324" s="80">
        <v>649</v>
      </c>
      <c r="V324" s="15" t="s">
        <v>1550</v>
      </c>
      <c r="W324" s="15" t="s">
        <v>1549</v>
      </c>
      <c r="X324" s="15" t="s">
        <v>1548</v>
      </c>
      <c r="Y324" s="15" t="s">
        <v>1547</v>
      </c>
      <c r="Z324" s="16">
        <v>664.57234726688102</v>
      </c>
    </row>
    <row r="325" spans="15:26" x14ac:dyDescent="0.2">
      <c r="O325" s="15">
        <v>10954</v>
      </c>
      <c r="P325" s="15" t="s">
        <v>348</v>
      </c>
      <c r="Q325" s="15" t="s">
        <v>350</v>
      </c>
      <c r="R325" s="15">
        <v>249</v>
      </c>
      <c r="S325" s="15">
        <v>108</v>
      </c>
      <c r="T325" s="80">
        <v>357</v>
      </c>
      <c r="V325" s="15" t="s">
        <v>1546</v>
      </c>
      <c r="W325" s="15" t="s">
        <v>1545</v>
      </c>
      <c r="X325" s="15" t="s">
        <v>1544</v>
      </c>
      <c r="Y325" s="15" t="s">
        <v>1222</v>
      </c>
      <c r="Z325" s="16">
        <v>462.22222222222223</v>
      </c>
    </row>
    <row r="326" spans="15:26" x14ac:dyDescent="0.2">
      <c r="O326" s="15">
        <v>10959</v>
      </c>
      <c r="P326" s="15" t="s">
        <v>273</v>
      </c>
      <c r="Q326" s="15" t="s">
        <v>272</v>
      </c>
      <c r="R326" s="15">
        <v>234</v>
      </c>
      <c r="S326" s="15">
        <v>145</v>
      </c>
      <c r="T326" s="80">
        <v>379</v>
      </c>
      <c r="V326" s="15" t="s">
        <v>1543</v>
      </c>
      <c r="W326" s="15" t="s">
        <v>1542</v>
      </c>
      <c r="X326" s="15" t="s">
        <v>1541</v>
      </c>
      <c r="Y326" s="15" t="s">
        <v>1453</v>
      </c>
      <c r="Z326" s="16">
        <v>559.60176991150445</v>
      </c>
    </row>
    <row r="327" spans="15:26" x14ac:dyDescent="0.2">
      <c r="O327" s="15">
        <v>10964</v>
      </c>
      <c r="P327" s="15" t="s">
        <v>184</v>
      </c>
      <c r="Q327" s="15" t="s">
        <v>190</v>
      </c>
      <c r="R327" s="15">
        <v>216</v>
      </c>
      <c r="S327" s="15">
        <v>74</v>
      </c>
      <c r="T327" s="80">
        <v>290</v>
      </c>
      <c r="V327" s="15" t="s">
        <v>1540</v>
      </c>
      <c r="W327" s="15" t="s">
        <v>1539</v>
      </c>
      <c r="X327" s="15" t="s">
        <v>1538</v>
      </c>
      <c r="Y327" s="15" t="s">
        <v>1482</v>
      </c>
      <c r="Z327" s="16">
        <v>456.92565055762083</v>
      </c>
    </row>
    <row r="328" spans="15:26" x14ac:dyDescent="0.2">
      <c r="O328" s="15">
        <v>10969</v>
      </c>
      <c r="P328" s="15" t="s">
        <v>141</v>
      </c>
      <c r="Q328" s="15" t="s">
        <v>160</v>
      </c>
      <c r="R328" s="15">
        <v>201</v>
      </c>
      <c r="S328" s="15">
        <v>95</v>
      </c>
      <c r="T328" s="80">
        <v>296</v>
      </c>
      <c r="V328" s="15" t="s">
        <v>1537</v>
      </c>
      <c r="W328" s="15" t="s">
        <v>1536</v>
      </c>
      <c r="X328" s="15" t="s">
        <v>1535</v>
      </c>
      <c r="Y328" s="15" t="s">
        <v>1346</v>
      </c>
      <c r="Z328" s="16">
        <v>384.5204678362573</v>
      </c>
    </row>
    <row r="329" spans="15:26" x14ac:dyDescent="0.2">
      <c r="O329" s="15">
        <v>10976</v>
      </c>
      <c r="P329" s="15" t="s">
        <v>141</v>
      </c>
      <c r="Q329" s="15" t="s">
        <v>153</v>
      </c>
      <c r="R329" s="15">
        <v>175</v>
      </c>
      <c r="S329" s="15">
        <v>91</v>
      </c>
      <c r="T329" s="80">
        <v>266</v>
      </c>
      <c r="V329" s="15" t="s">
        <v>1534</v>
      </c>
      <c r="W329" s="15" t="s">
        <v>1533</v>
      </c>
      <c r="X329" s="15" t="s">
        <v>1532</v>
      </c>
      <c r="Y329" s="15" t="s">
        <v>1303</v>
      </c>
      <c r="Z329" s="16">
        <v>562.92988929889304</v>
      </c>
    </row>
    <row r="330" spans="15:26" x14ac:dyDescent="0.2">
      <c r="O330" s="15">
        <v>11000</v>
      </c>
      <c r="P330" s="15" t="s">
        <v>1165</v>
      </c>
      <c r="Q330" s="15" t="s">
        <v>1168</v>
      </c>
      <c r="R330" s="15">
        <v>159</v>
      </c>
      <c r="S330" s="15">
        <v>107</v>
      </c>
      <c r="T330" s="80">
        <v>266</v>
      </c>
      <c r="V330" s="15" t="s">
        <v>1531</v>
      </c>
      <c r="W330" s="15" t="s">
        <v>1530</v>
      </c>
      <c r="X330" s="15" t="s">
        <v>1529</v>
      </c>
      <c r="Y330" s="15" t="s">
        <v>1460</v>
      </c>
      <c r="Z330" s="16">
        <v>101.90104166666667</v>
      </c>
    </row>
    <row r="331" spans="15:26" x14ac:dyDescent="0.2">
      <c r="O331" s="15">
        <v>11001</v>
      </c>
      <c r="P331" s="15" t="s">
        <v>1165</v>
      </c>
      <c r="Q331" s="15" t="s">
        <v>1167</v>
      </c>
      <c r="R331" s="15">
        <v>213</v>
      </c>
      <c r="S331" s="15">
        <v>143</v>
      </c>
      <c r="T331" s="80">
        <v>356</v>
      </c>
      <c r="V331" s="15" t="s">
        <v>1528</v>
      </c>
      <c r="W331" s="15" t="s">
        <v>1527</v>
      </c>
      <c r="X331" s="15" t="s">
        <v>1526</v>
      </c>
      <c r="Y331" s="15" t="s">
        <v>1460</v>
      </c>
      <c r="Z331" s="16">
        <v>467.67394957983191</v>
      </c>
    </row>
    <row r="332" spans="15:26" x14ac:dyDescent="0.2">
      <c r="O332" s="15">
        <v>11001</v>
      </c>
      <c r="P332" s="15" t="s">
        <v>1165</v>
      </c>
      <c r="Q332" s="15" t="s">
        <v>1167</v>
      </c>
      <c r="R332" s="15">
        <v>276</v>
      </c>
      <c r="S332" s="15">
        <v>150</v>
      </c>
      <c r="T332" s="80">
        <v>426</v>
      </c>
      <c r="V332" s="15" t="s">
        <v>1525</v>
      </c>
      <c r="W332" s="15" t="s">
        <v>1524</v>
      </c>
      <c r="X332" s="15" t="s">
        <v>1523</v>
      </c>
      <c r="Y332" s="15" t="s">
        <v>1281</v>
      </c>
      <c r="Z332" s="16">
        <v>466.97695852534559</v>
      </c>
    </row>
    <row r="333" spans="15:26" x14ac:dyDescent="0.2">
      <c r="O333" s="15">
        <v>11002</v>
      </c>
      <c r="P333" s="15" t="s">
        <v>1165</v>
      </c>
      <c r="Q333" s="15" t="s">
        <v>1166</v>
      </c>
      <c r="R333" s="15">
        <v>187</v>
      </c>
      <c r="S333" s="15">
        <v>126</v>
      </c>
      <c r="T333" s="80">
        <v>313</v>
      </c>
      <c r="V333" s="15" t="s">
        <v>1522</v>
      </c>
      <c r="W333" s="15" t="s">
        <v>1521</v>
      </c>
      <c r="X333" s="15" t="s">
        <v>1520</v>
      </c>
      <c r="Y333" s="15" t="s">
        <v>1281</v>
      </c>
      <c r="Z333" s="16">
        <v>472.64397905759165</v>
      </c>
    </row>
    <row r="334" spans="15:26" x14ac:dyDescent="0.2">
      <c r="O334" s="15">
        <v>11003</v>
      </c>
      <c r="P334" s="15" t="s">
        <v>1129</v>
      </c>
      <c r="Q334" s="15" t="s">
        <v>1128</v>
      </c>
      <c r="R334" s="15">
        <v>81</v>
      </c>
      <c r="S334" s="15">
        <v>60</v>
      </c>
      <c r="T334" s="80">
        <v>141</v>
      </c>
      <c r="V334" s="15" t="s">
        <v>1519</v>
      </c>
      <c r="W334" s="15" t="s">
        <v>1518</v>
      </c>
      <c r="X334" s="15" t="s">
        <v>1517</v>
      </c>
      <c r="Y334" s="15" t="s">
        <v>1251</v>
      </c>
      <c r="Z334" s="16">
        <v>207.47560975609755</v>
      </c>
    </row>
    <row r="335" spans="15:26" x14ac:dyDescent="0.2">
      <c r="O335" s="15">
        <v>11004</v>
      </c>
      <c r="P335" s="15" t="s">
        <v>1105</v>
      </c>
      <c r="Q335" s="15" t="s">
        <v>1115</v>
      </c>
      <c r="R335" s="15">
        <v>210</v>
      </c>
      <c r="S335" s="15">
        <v>114</v>
      </c>
      <c r="T335" s="80">
        <v>324</v>
      </c>
      <c r="V335" s="15" t="s">
        <v>1516</v>
      </c>
      <c r="W335" s="15" t="s">
        <v>1515</v>
      </c>
      <c r="X335" s="15" t="s">
        <v>1514</v>
      </c>
      <c r="Y335" s="15" t="s">
        <v>1513</v>
      </c>
      <c r="Z335" s="16">
        <v>401.69565217391306</v>
      </c>
    </row>
    <row r="336" spans="15:26" x14ac:dyDescent="0.2">
      <c r="O336" s="15">
        <v>11018</v>
      </c>
      <c r="P336" s="15" t="s">
        <v>804</v>
      </c>
      <c r="Q336" s="15" t="s">
        <v>805</v>
      </c>
      <c r="R336" s="15">
        <v>155</v>
      </c>
      <c r="S336" s="15">
        <v>111</v>
      </c>
      <c r="T336" s="80">
        <v>266</v>
      </c>
      <c r="V336" s="15" t="s">
        <v>1512</v>
      </c>
      <c r="W336" s="15" t="s">
        <v>1511</v>
      </c>
      <c r="X336" s="15" t="s">
        <v>1510</v>
      </c>
      <c r="Y336" s="15" t="s">
        <v>1346</v>
      </c>
      <c r="Z336" s="16">
        <v>405.51437699680514</v>
      </c>
    </row>
    <row r="337" spans="15:26" x14ac:dyDescent="0.2">
      <c r="O337" s="15">
        <v>11022</v>
      </c>
      <c r="P337" s="15" t="s">
        <v>504</v>
      </c>
      <c r="Q337" s="15" t="s">
        <v>535</v>
      </c>
      <c r="R337" s="15">
        <v>138</v>
      </c>
      <c r="S337" s="15">
        <v>73</v>
      </c>
      <c r="T337" s="80">
        <v>211</v>
      </c>
      <c r="V337" s="15" t="s">
        <v>1509</v>
      </c>
      <c r="W337" s="15" t="s">
        <v>1508</v>
      </c>
      <c r="X337" s="15" t="s">
        <v>1507</v>
      </c>
      <c r="Y337" s="15" t="s">
        <v>1355</v>
      </c>
      <c r="Z337" s="16">
        <v>511.4918918918919</v>
      </c>
    </row>
    <row r="338" spans="15:26" x14ac:dyDescent="0.2">
      <c r="O338" s="15">
        <v>11024</v>
      </c>
      <c r="P338" s="15" t="s">
        <v>449</v>
      </c>
      <c r="Q338" s="15" t="s">
        <v>453</v>
      </c>
      <c r="R338" s="15">
        <v>310</v>
      </c>
      <c r="S338" s="15">
        <v>141</v>
      </c>
      <c r="T338" s="80">
        <v>451</v>
      </c>
      <c r="V338" s="15" t="s">
        <v>1506</v>
      </c>
      <c r="W338" s="15" t="s">
        <v>1505</v>
      </c>
      <c r="X338" s="15" t="s">
        <v>1504</v>
      </c>
      <c r="Y338" s="15" t="s">
        <v>1317</v>
      </c>
      <c r="Z338" s="16">
        <v>518.09426229508199</v>
      </c>
    </row>
    <row r="339" spans="15:26" x14ac:dyDescent="0.2">
      <c r="O339" s="15">
        <v>11024</v>
      </c>
      <c r="P339" s="15" t="s">
        <v>449</v>
      </c>
      <c r="Q339" s="15" t="s">
        <v>453</v>
      </c>
      <c r="R339" s="15">
        <v>259</v>
      </c>
      <c r="S339" s="15">
        <v>136</v>
      </c>
      <c r="T339" s="80">
        <v>395</v>
      </c>
      <c r="V339" s="15" t="s">
        <v>1503</v>
      </c>
      <c r="W339" s="15" t="s">
        <v>1502</v>
      </c>
      <c r="X339" s="15" t="s">
        <v>1501</v>
      </c>
      <c r="Y339" s="15" t="s">
        <v>1355</v>
      </c>
      <c r="Z339" s="16">
        <v>426.92500000000001</v>
      </c>
    </row>
    <row r="340" spans="15:26" x14ac:dyDescent="0.2">
      <c r="O340" s="15">
        <v>11026</v>
      </c>
      <c r="P340" s="15" t="s">
        <v>402</v>
      </c>
      <c r="Q340" s="15" t="s">
        <v>404</v>
      </c>
      <c r="R340" s="15">
        <v>114</v>
      </c>
      <c r="S340" s="15">
        <v>87</v>
      </c>
      <c r="T340" s="80">
        <v>201</v>
      </c>
      <c r="V340" s="15" t="s">
        <v>1500</v>
      </c>
      <c r="W340" s="15" t="s">
        <v>1499</v>
      </c>
      <c r="X340" s="15" t="s">
        <v>1498</v>
      </c>
      <c r="Y340" s="15" t="s">
        <v>1453</v>
      </c>
      <c r="Z340" s="16">
        <v>470.88990825688074</v>
      </c>
    </row>
    <row r="341" spans="15:26" x14ac:dyDescent="0.2">
      <c r="O341" s="15">
        <v>11032</v>
      </c>
      <c r="P341" s="15" t="s">
        <v>481</v>
      </c>
      <c r="Q341" s="15" t="s">
        <v>484</v>
      </c>
      <c r="R341" s="15">
        <v>208</v>
      </c>
      <c r="S341" s="15">
        <v>80</v>
      </c>
      <c r="T341" s="80">
        <v>288</v>
      </c>
      <c r="V341" s="15" t="s">
        <v>1497</v>
      </c>
      <c r="W341" s="15" t="s">
        <v>1496</v>
      </c>
      <c r="X341" s="15" t="s">
        <v>1495</v>
      </c>
      <c r="Y341" s="15" t="s">
        <v>1346</v>
      </c>
      <c r="Z341" s="16">
        <v>422.71615720524017</v>
      </c>
    </row>
    <row r="342" spans="15:26" x14ac:dyDescent="0.2">
      <c r="O342" s="15">
        <v>11034</v>
      </c>
      <c r="P342" s="15" t="s">
        <v>468</v>
      </c>
      <c r="Q342" s="15" t="s">
        <v>467</v>
      </c>
      <c r="R342" s="15">
        <v>160</v>
      </c>
      <c r="S342" s="15">
        <v>113</v>
      </c>
      <c r="T342" s="80">
        <v>273</v>
      </c>
      <c r="V342" s="15" t="s">
        <v>1494</v>
      </c>
      <c r="W342" s="15" t="s">
        <v>1493</v>
      </c>
      <c r="X342" s="15" t="s">
        <v>1492</v>
      </c>
      <c r="Y342" s="15" t="s">
        <v>1366</v>
      </c>
      <c r="Z342" s="16">
        <v>491.44736842105266</v>
      </c>
    </row>
    <row r="343" spans="15:26" x14ac:dyDescent="0.2">
      <c r="O343" s="15">
        <v>11035</v>
      </c>
      <c r="P343" s="15" t="s">
        <v>408</v>
      </c>
      <c r="Q343" s="15" t="s">
        <v>413</v>
      </c>
      <c r="R343" s="15">
        <v>163</v>
      </c>
      <c r="S343" s="15">
        <v>94</v>
      </c>
      <c r="T343" s="80">
        <v>257</v>
      </c>
      <c r="V343" s="15" t="s">
        <v>1491</v>
      </c>
      <c r="W343" s="15" t="s">
        <v>1490</v>
      </c>
      <c r="X343" s="15" t="s">
        <v>1489</v>
      </c>
      <c r="Y343" s="15" t="s">
        <v>1346</v>
      </c>
      <c r="Z343" s="16">
        <v>595.99014778325125</v>
      </c>
    </row>
    <row r="344" spans="15:26" x14ac:dyDescent="0.2">
      <c r="O344" s="15">
        <v>11037</v>
      </c>
      <c r="P344" s="15" t="s">
        <v>408</v>
      </c>
      <c r="Q344" s="15" t="s">
        <v>407</v>
      </c>
      <c r="R344" s="15">
        <v>177</v>
      </c>
      <c r="S344" s="15">
        <v>82</v>
      </c>
      <c r="T344" s="80">
        <v>259</v>
      </c>
      <c r="V344" s="15" t="s">
        <v>1488</v>
      </c>
      <c r="W344" s="15" t="s">
        <v>1487</v>
      </c>
      <c r="X344" s="15" t="s">
        <v>1486</v>
      </c>
      <c r="Y344" s="15" t="s">
        <v>1362</v>
      </c>
      <c r="Z344" s="16">
        <v>453.92592592592592</v>
      </c>
    </row>
    <row r="345" spans="15:26" x14ac:dyDescent="0.2">
      <c r="O345" s="15">
        <v>11041</v>
      </c>
      <c r="P345" s="15" t="s">
        <v>265</v>
      </c>
      <c r="Q345" s="15" t="s">
        <v>266</v>
      </c>
      <c r="R345" s="15">
        <v>177</v>
      </c>
      <c r="S345" s="15">
        <v>69</v>
      </c>
      <c r="T345" s="80">
        <v>246</v>
      </c>
      <c r="V345" s="15" t="s">
        <v>1485</v>
      </c>
      <c r="W345" s="15" t="s">
        <v>1484</v>
      </c>
      <c r="X345" s="15" t="s">
        <v>1483</v>
      </c>
      <c r="Y345" s="15" t="s">
        <v>1482</v>
      </c>
      <c r="Z345" s="16">
        <v>513.99473684210523</v>
      </c>
    </row>
    <row r="346" spans="15:26" x14ac:dyDescent="0.2">
      <c r="O346" s="15">
        <v>11043</v>
      </c>
      <c r="P346" s="15" t="s">
        <v>1127</v>
      </c>
      <c r="Q346" s="15" t="s">
        <v>1126</v>
      </c>
      <c r="R346" s="15">
        <v>115</v>
      </c>
      <c r="S346" s="15">
        <v>69</v>
      </c>
      <c r="T346" s="80">
        <v>184</v>
      </c>
      <c r="V346" s="15" t="s">
        <v>1481</v>
      </c>
      <c r="W346" s="15" t="s">
        <v>1480</v>
      </c>
      <c r="X346" s="15" t="s">
        <v>1479</v>
      </c>
      <c r="Y346" s="15" t="s">
        <v>1317</v>
      </c>
      <c r="Z346" s="16">
        <v>420.20212765957444</v>
      </c>
    </row>
    <row r="347" spans="15:26" x14ac:dyDescent="0.2">
      <c r="O347" s="15">
        <v>11044</v>
      </c>
      <c r="P347" s="15" t="s">
        <v>985</v>
      </c>
      <c r="Q347" s="15" t="s">
        <v>984</v>
      </c>
      <c r="R347" s="15">
        <v>202</v>
      </c>
      <c r="S347" s="15">
        <v>99</v>
      </c>
      <c r="T347" s="80">
        <v>301</v>
      </c>
      <c r="V347" s="15" t="s">
        <v>1478</v>
      </c>
      <c r="W347" s="15" t="s">
        <v>1477</v>
      </c>
      <c r="X347" s="15" t="s">
        <v>1476</v>
      </c>
      <c r="Y347" s="15" t="s">
        <v>1303</v>
      </c>
      <c r="Z347" s="16">
        <v>491.16923076923075</v>
      </c>
    </row>
    <row r="348" spans="15:26" x14ac:dyDescent="0.2">
      <c r="O348" s="15">
        <v>11046</v>
      </c>
      <c r="P348" s="15" t="s">
        <v>324</v>
      </c>
      <c r="Q348" s="15" t="s">
        <v>323</v>
      </c>
      <c r="R348" s="15">
        <v>133</v>
      </c>
      <c r="S348" s="15">
        <v>89</v>
      </c>
      <c r="T348" s="80">
        <v>222</v>
      </c>
      <c r="V348" s="15" t="s">
        <v>1475</v>
      </c>
      <c r="W348" s="15" t="s">
        <v>1474</v>
      </c>
      <c r="X348" s="15" t="s">
        <v>1473</v>
      </c>
      <c r="Y348" s="15" t="s">
        <v>1265</v>
      </c>
      <c r="Z348" s="16">
        <v>553.4019607843137</v>
      </c>
    </row>
    <row r="349" spans="15:26" x14ac:dyDescent="0.2">
      <c r="O349" s="15">
        <v>11046</v>
      </c>
      <c r="P349" s="15" t="s">
        <v>324</v>
      </c>
      <c r="Q349" s="15" t="s">
        <v>323</v>
      </c>
      <c r="R349" s="15">
        <v>111</v>
      </c>
      <c r="S349" s="15">
        <v>87</v>
      </c>
      <c r="T349" s="80">
        <v>198</v>
      </c>
      <c r="V349" s="15" t="s">
        <v>1472</v>
      </c>
      <c r="W349" s="15" t="s">
        <v>1471</v>
      </c>
      <c r="X349" s="15" t="s">
        <v>1470</v>
      </c>
      <c r="Y349" s="15" t="s">
        <v>1366</v>
      </c>
      <c r="Z349" s="16">
        <v>109.42622950819673</v>
      </c>
    </row>
    <row r="350" spans="15:26" x14ac:dyDescent="0.2">
      <c r="O350" s="15">
        <v>11047</v>
      </c>
      <c r="P350" s="15" t="s">
        <v>318</v>
      </c>
      <c r="Q350" s="15" t="s">
        <v>319</v>
      </c>
      <c r="R350" s="15">
        <v>196</v>
      </c>
      <c r="S350" s="15">
        <v>98</v>
      </c>
      <c r="T350" s="80">
        <v>294</v>
      </c>
      <c r="V350" s="15" t="s">
        <v>1469</v>
      </c>
      <c r="W350" s="15" t="s">
        <v>1468</v>
      </c>
      <c r="X350" s="15" t="s">
        <v>1467</v>
      </c>
      <c r="Y350" s="15" t="s">
        <v>1269</v>
      </c>
      <c r="Z350" s="16">
        <v>378.24858757062145</v>
      </c>
    </row>
    <row r="351" spans="15:26" x14ac:dyDescent="0.2">
      <c r="O351" s="15">
        <v>11052</v>
      </c>
      <c r="P351" s="15" t="s">
        <v>1203</v>
      </c>
      <c r="Q351" s="15" t="s">
        <v>1202</v>
      </c>
      <c r="R351" s="15">
        <v>175</v>
      </c>
      <c r="S351" s="15">
        <v>70</v>
      </c>
      <c r="T351" s="80">
        <v>245</v>
      </c>
      <c r="V351" s="15" t="s">
        <v>1466</v>
      </c>
      <c r="W351" s="15" t="s">
        <v>1465</v>
      </c>
      <c r="X351" s="15" t="s">
        <v>1464</v>
      </c>
      <c r="Y351" s="15" t="s">
        <v>1460</v>
      </c>
      <c r="Z351" s="16">
        <v>438.93220338983053</v>
      </c>
    </row>
    <row r="352" spans="15:26" x14ac:dyDescent="0.2">
      <c r="O352" s="15">
        <v>11052</v>
      </c>
      <c r="P352" s="15" t="s">
        <v>1203</v>
      </c>
      <c r="Q352" s="15" t="s">
        <v>1202</v>
      </c>
      <c r="R352" s="15">
        <v>204</v>
      </c>
      <c r="S352" s="15">
        <v>73</v>
      </c>
      <c r="T352" s="80">
        <v>277</v>
      </c>
      <c r="V352" s="15" t="s">
        <v>1463</v>
      </c>
      <c r="W352" s="15" t="s">
        <v>1462</v>
      </c>
      <c r="X352" s="15" t="s">
        <v>1461</v>
      </c>
      <c r="Y352" s="15" t="s">
        <v>1460</v>
      </c>
      <c r="Z352" s="16">
        <v>370.31132075471697</v>
      </c>
    </row>
    <row r="353" spans="15:26" x14ac:dyDescent="0.2">
      <c r="O353" s="15">
        <v>11053</v>
      </c>
      <c r="P353" s="15" t="s">
        <v>1195</v>
      </c>
      <c r="Q353" s="15" t="s">
        <v>1194</v>
      </c>
      <c r="R353" s="15">
        <v>122</v>
      </c>
      <c r="S353" s="15">
        <v>29</v>
      </c>
      <c r="T353" s="80">
        <v>151</v>
      </c>
      <c r="V353" s="15" t="s">
        <v>1459</v>
      </c>
      <c r="W353" s="15" t="s">
        <v>1458</v>
      </c>
      <c r="X353" s="15" t="s">
        <v>1457</v>
      </c>
      <c r="Y353" s="15" t="s">
        <v>1346</v>
      </c>
      <c r="Z353" s="16">
        <v>518.42857142857144</v>
      </c>
    </row>
    <row r="354" spans="15:26" x14ac:dyDescent="0.2">
      <c r="O354" s="15">
        <v>11054</v>
      </c>
      <c r="P354" s="15" t="s">
        <v>1162</v>
      </c>
      <c r="Q354" s="15" t="s">
        <v>1163</v>
      </c>
      <c r="R354" s="15">
        <v>255</v>
      </c>
      <c r="S354" s="15">
        <v>122</v>
      </c>
      <c r="T354" s="80">
        <v>377</v>
      </c>
      <c r="V354" s="15" t="s">
        <v>1456</v>
      </c>
      <c r="W354" s="15" t="s">
        <v>1455</v>
      </c>
      <c r="X354" s="15" t="s">
        <v>1454</v>
      </c>
      <c r="Y354" s="15" t="s">
        <v>1453</v>
      </c>
      <c r="Z354" s="16">
        <v>524.59756097560978</v>
      </c>
    </row>
    <row r="355" spans="15:26" x14ac:dyDescent="0.2">
      <c r="O355" s="15">
        <v>11055</v>
      </c>
      <c r="P355" s="15" t="s">
        <v>1156</v>
      </c>
      <c r="Q355" s="15" t="s">
        <v>1155</v>
      </c>
      <c r="R355" s="15">
        <v>200</v>
      </c>
      <c r="S355" s="15">
        <v>137</v>
      </c>
      <c r="T355" s="80">
        <v>337</v>
      </c>
      <c r="V355" s="15" t="s">
        <v>1452</v>
      </c>
      <c r="W355" s="15" t="s">
        <v>1451</v>
      </c>
      <c r="X355" s="15" t="s">
        <v>1450</v>
      </c>
      <c r="Y355" s="15" t="s">
        <v>1406</v>
      </c>
      <c r="Z355" s="16">
        <v>212.65957446808511</v>
      </c>
    </row>
    <row r="356" spans="15:26" x14ac:dyDescent="0.2">
      <c r="O356" s="15">
        <v>11055</v>
      </c>
      <c r="P356" s="15" t="s">
        <v>1156</v>
      </c>
      <c r="Q356" s="15" t="s">
        <v>1155</v>
      </c>
      <c r="R356" s="15">
        <v>307</v>
      </c>
      <c r="S356" s="15">
        <v>147</v>
      </c>
      <c r="T356" s="80">
        <v>454</v>
      </c>
      <c r="V356" s="15" t="s">
        <v>1449</v>
      </c>
      <c r="W356" s="15" t="s">
        <v>1448</v>
      </c>
      <c r="X356" s="15" t="s">
        <v>1447</v>
      </c>
      <c r="Y356" s="15" t="s">
        <v>1346</v>
      </c>
      <c r="Z356" s="16">
        <v>577.89497716894982</v>
      </c>
    </row>
    <row r="357" spans="15:26" x14ac:dyDescent="0.2">
      <c r="O357" s="15">
        <v>11057</v>
      </c>
      <c r="P357" s="15" t="s">
        <v>1035</v>
      </c>
      <c r="Q357" s="15" t="s">
        <v>1034</v>
      </c>
      <c r="R357" s="15">
        <v>147</v>
      </c>
      <c r="S357" s="15">
        <v>80</v>
      </c>
      <c r="T357" s="80">
        <v>227</v>
      </c>
      <c r="V357" s="15" t="s">
        <v>1446</v>
      </c>
      <c r="W357" s="15" t="s">
        <v>1445</v>
      </c>
      <c r="X357" s="15" t="s">
        <v>1444</v>
      </c>
      <c r="Y357" s="15" t="s">
        <v>1392</v>
      </c>
      <c r="Z357" s="16">
        <v>268.44863013698631</v>
      </c>
    </row>
    <row r="358" spans="15:26" x14ac:dyDescent="0.2">
      <c r="O358" s="15">
        <v>11058</v>
      </c>
      <c r="P358" s="15" t="s">
        <v>822</v>
      </c>
      <c r="Q358" s="15" t="s">
        <v>823</v>
      </c>
      <c r="R358" s="15">
        <v>314</v>
      </c>
      <c r="S358" s="15">
        <v>125</v>
      </c>
      <c r="T358" s="80">
        <v>439</v>
      </c>
      <c r="V358" s="15" t="s">
        <v>1443</v>
      </c>
      <c r="W358" s="15" t="s">
        <v>1442</v>
      </c>
      <c r="X358" s="15" t="s">
        <v>1441</v>
      </c>
      <c r="Y358" s="15" t="s">
        <v>1324</v>
      </c>
      <c r="Z358" s="16">
        <v>485.06015037593983</v>
      </c>
    </row>
    <row r="359" spans="15:26" x14ac:dyDescent="0.2">
      <c r="O359" s="15">
        <v>11058</v>
      </c>
      <c r="P359" s="15" t="s">
        <v>822</v>
      </c>
      <c r="Q359" s="15" t="s">
        <v>823</v>
      </c>
      <c r="R359" s="15">
        <v>270</v>
      </c>
      <c r="S359" s="15">
        <v>120</v>
      </c>
      <c r="T359" s="80">
        <v>390</v>
      </c>
      <c r="V359" s="15" t="s">
        <v>1440</v>
      </c>
      <c r="W359" s="15" t="s">
        <v>1439</v>
      </c>
      <c r="X359" s="15" t="s">
        <v>1438</v>
      </c>
      <c r="Y359" s="15" t="s">
        <v>1382</v>
      </c>
      <c r="Z359" s="16">
        <v>537.2095808383234</v>
      </c>
    </row>
    <row r="360" spans="15:26" x14ac:dyDescent="0.2">
      <c r="O360" s="15">
        <v>11059</v>
      </c>
      <c r="P360" s="15" t="s">
        <v>820</v>
      </c>
      <c r="Q360" s="15" t="s">
        <v>819</v>
      </c>
      <c r="R360" s="15">
        <v>163</v>
      </c>
      <c r="S360" s="15">
        <v>114</v>
      </c>
      <c r="T360" s="80">
        <v>277</v>
      </c>
      <c r="V360" s="15" t="s">
        <v>1437</v>
      </c>
      <c r="W360" s="15" t="s">
        <v>1436</v>
      </c>
      <c r="X360" s="15" t="s">
        <v>1435</v>
      </c>
      <c r="Y360" s="15" t="s">
        <v>1346</v>
      </c>
      <c r="Z360" s="16">
        <v>363.04827586206898</v>
      </c>
    </row>
    <row r="361" spans="15:26" x14ac:dyDescent="0.2">
      <c r="O361" s="15">
        <v>11059</v>
      </c>
      <c r="P361" s="15" t="s">
        <v>820</v>
      </c>
      <c r="Q361" s="15" t="s">
        <v>819</v>
      </c>
      <c r="R361" s="15">
        <v>228</v>
      </c>
      <c r="S361" s="15">
        <v>121</v>
      </c>
      <c r="T361" s="80">
        <v>349</v>
      </c>
      <c r="V361" s="15" t="s">
        <v>1434</v>
      </c>
      <c r="W361" s="15" t="s">
        <v>1433</v>
      </c>
      <c r="X361" s="15" t="s">
        <v>1432</v>
      </c>
      <c r="Y361" s="15" t="s">
        <v>1277</v>
      </c>
      <c r="Z361" s="16">
        <v>519.41111111111115</v>
      </c>
    </row>
    <row r="362" spans="15:26" x14ac:dyDescent="0.2">
      <c r="O362" s="15">
        <v>11060</v>
      </c>
      <c r="P362" s="15" t="s">
        <v>802</v>
      </c>
      <c r="Q362" s="15" t="s">
        <v>801</v>
      </c>
      <c r="R362" s="15">
        <v>355</v>
      </c>
      <c r="S362" s="15">
        <v>132</v>
      </c>
      <c r="T362" s="80">
        <v>487</v>
      </c>
      <c r="V362" s="15" t="s">
        <v>1431</v>
      </c>
      <c r="W362" s="15" t="s">
        <v>1430</v>
      </c>
      <c r="X362" s="15" t="s">
        <v>1429</v>
      </c>
      <c r="Y362" s="15" t="s">
        <v>1355</v>
      </c>
      <c r="Z362" s="16">
        <v>440.55319148936172</v>
      </c>
    </row>
    <row r="363" spans="15:26" x14ac:dyDescent="0.2">
      <c r="O363" s="15">
        <v>11061</v>
      </c>
      <c r="P363" s="15" t="s">
        <v>655</v>
      </c>
      <c r="Q363" s="15" t="s">
        <v>654</v>
      </c>
      <c r="R363" s="15">
        <v>400</v>
      </c>
      <c r="S363" s="15">
        <v>140</v>
      </c>
      <c r="T363" s="80">
        <v>540</v>
      </c>
      <c r="V363" s="15" t="s">
        <v>1428</v>
      </c>
      <c r="W363" s="15" t="s">
        <v>1427</v>
      </c>
      <c r="X363" s="15" t="s">
        <v>1426</v>
      </c>
      <c r="Y363" s="15" t="s">
        <v>1281</v>
      </c>
      <c r="Z363" s="16">
        <v>469.45229681978799</v>
      </c>
    </row>
    <row r="364" spans="15:26" x14ac:dyDescent="0.2">
      <c r="O364" s="15">
        <v>11062</v>
      </c>
      <c r="P364" s="15" t="s">
        <v>634</v>
      </c>
      <c r="Q364" s="15" t="s">
        <v>633</v>
      </c>
      <c r="R364" s="15">
        <v>90</v>
      </c>
      <c r="S364" s="15">
        <v>49</v>
      </c>
      <c r="T364" s="80">
        <v>139</v>
      </c>
      <c r="V364" s="15" t="s">
        <v>1425</v>
      </c>
      <c r="W364" s="15" t="s">
        <v>1424</v>
      </c>
      <c r="X364" s="15" t="s">
        <v>1423</v>
      </c>
      <c r="Y364" s="15" t="s">
        <v>1273</v>
      </c>
      <c r="Z364" s="16">
        <v>519.6894736842105</v>
      </c>
    </row>
    <row r="365" spans="15:26" x14ac:dyDescent="0.2">
      <c r="O365" s="15">
        <v>11063</v>
      </c>
      <c r="P365" s="15" t="s">
        <v>582</v>
      </c>
      <c r="Q365" s="15" t="s">
        <v>581</v>
      </c>
      <c r="R365" s="15">
        <v>270</v>
      </c>
      <c r="S365" s="15">
        <v>120</v>
      </c>
      <c r="T365" s="80">
        <v>390</v>
      </c>
      <c r="V365" s="15" t="s">
        <v>1422</v>
      </c>
      <c r="W365" s="15" t="s">
        <v>1421</v>
      </c>
      <c r="X365" s="15" t="s">
        <v>1420</v>
      </c>
      <c r="Y365" s="15" t="s">
        <v>1406</v>
      </c>
      <c r="Z365" s="16">
        <v>336.86250000000001</v>
      </c>
    </row>
    <row r="366" spans="15:26" x14ac:dyDescent="0.2">
      <c r="O366" s="15">
        <v>11064</v>
      </c>
      <c r="P366" s="15" t="s">
        <v>559</v>
      </c>
      <c r="Q366" s="15" t="s">
        <v>558</v>
      </c>
      <c r="R366" s="15">
        <v>292</v>
      </c>
      <c r="S366" s="15">
        <v>138</v>
      </c>
      <c r="T366" s="80">
        <v>430</v>
      </c>
      <c r="V366" s="15" t="s">
        <v>1419</v>
      </c>
      <c r="W366" s="15" t="s">
        <v>1418</v>
      </c>
      <c r="X366" s="15" t="s">
        <v>1417</v>
      </c>
      <c r="Y366" s="15" t="s">
        <v>1346</v>
      </c>
      <c r="Z366" s="16">
        <v>587.38793103448279</v>
      </c>
    </row>
    <row r="367" spans="15:26" x14ac:dyDescent="0.2">
      <c r="O367" s="15">
        <v>11065</v>
      </c>
      <c r="P367" s="15" t="s">
        <v>547</v>
      </c>
      <c r="Q367" s="15" t="s">
        <v>546</v>
      </c>
      <c r="R367" s="15">
        <v>190</v>
      </c>
      <c r="S367" s="15">
        <v>122</v>
      </c>
      <c r="T367" s="80">
        <v>312</v>
      </c>
      <c r="V367" s="15" t="s">
        <v>1416</v>
      </c>
      <c r="W367" s="15" t="s">
        <v>1415</v>
      </c>
      <c r="X367" s="15" t="s">
        <v>1414</v>
      </c>
      <c r="Y367" s="15" t="s">
        <v>1413</v>
      </c>
      <c r="Z367" s="16">
        <v>390.87234042553189</v>
      </c>
    </row>
    <row r="368" spans="15:26" x14ac:dyDescent="0.2">
      <c r="O368" s="15">
        <v>11066</v>
      </c>
      <c r="P368" s="15" t="s">
        <v>341</v>
      </c>
      <c r="Q368" s="15" t="s">
        <v>340</v>
      </c>
      <c r="R368" s="15">
        <v>42</v>
      </c>
      <c r="S368" s="15">
        <v>15</v>
      </c>
      <c r="T368" s="80">
        <v>57</v>
      </c>
      <c r="V368" s="15" t="s">
        <v>1412</v>
      </c>
      <c r="W368" s="15" t="s">
        <v>1411</v>
      </c>
      <c r="X368" s="15" t="s">
        <v>1410</v>
      </c>
      <c r="Y368" s="15" t="s">
        <v>1362</v>
      </c>
      <c r="Z368" s="16">
        <v>456.75</v>
      </c>
    </row>
    <row r="369" spans="15:26" x14ac:dyDescent="0.2">
      <c r="O369" s="15">
        <v>11068</v>
      </c>
      <c r="P369" s="15" t="s">
        <v>316</v>
      </c>
      <c r="Q369" s="15" t="s">
        <v>315</v>
      </c>
      <c r="R369" s="15">
        <v>303</v>
      </c>
      <c r="S369" s="15">
        <v>130</v>
      </c>
      <c r="T369" s="80">
        <v>433</v>
      </c>
      <c r="V369" s="15" t="s">
        <v>1409</v>
      </c>
      <c r="W369" s="15" t="s">
        <v>1408</v>
      </c>
      <c r="X369" s="15" t="s">
        <v>1407</v>
      </c>
      <c r="Y369" s="15" t="s">
        <v>1406</v>
      </c>
      <c r="Z369" s="16">
        <v>252.09090909090909</v>
      </c>
    </row>
    <row r="370" spans="15:26" x14ac:dyDescent="0.2">
      <c r="O370" s="15">
        <v>11069</v>
      </c>
      <c r="P370" s="15" t="s">
        <v>303</v>
      </c>
      <c r="Q370" s="15" t="s">
        <v>302</v>
      </c>
      <c r="R370" s="15">
        <v>270</v>
      </c>
      <c r="S370" s="15">
        <v>94</v>
      </c>
      <c r="T370" s="80">
        <v>364</v>
      </c>
      <c r="V370" s="15" t="s">
        <v>1405</v>
      </c>
      <c r="W370" s="15" t="s">
        <v>1404</v>
      </c>
      <c r="X370" s="15" t="s">
        <v>1403</v>
      </c>
      <c r="Y370" s="15" t="s">
        <v>1382</v>
      </c>
      <c r="Z370" s="16">
        <v>307.02739726027397</v>
      </c>
    </row>
    <row r="371" spans="15:26" x14ac:dyDescent="0.2">
      <c r="O371" s="15">
        <v>11070</v>
      </c>
      <c r="P371" s="15" t="s">
        <v>178</v>
      </c>
      <c r="Q371" s="15" t="s">
        <v>177</v>
      </c>
      <c r="R371" s="15">
        <v>112</v>
      </c>
      <c r="S371" s="15">
        <v>82</v>
      </c>
      <c r="T371" s="80">
        <v>194</v>
      </c>
      <c r="V371" s="15" t="s">
        <v>1402</v>
      </c>
      <c r="W371" s="15" t="s">
        <v>1401</v>
      </c>
      <c r="X371" s="15" t="s">
        <v>1400</v>
      </c>
      <c r="Y371" s="15" t="s">
        <v>1248</v>
      </c>
      <c r="Z371" s="16">
        <v>407.52010050251255</v>
      </c>
    </row>
    <row r="372" spans="15:26" x14ac:dyDescent="0.2">
      <c r="O372" s="15">
        <v>11071</v>
      </c>
      <c r="P372" s="15" t="s">
        <v>335</v>
      </c>
      <c r="Q372" s="15" t="s">
        <v>335</v>
      </c>
      <c r="R372" s="15">
        <v>186</v>
      </c>
      <c r="S372" s="15">
        <v>114</v>
      </c>
      <c r="T372" s="80">
        <v>300</v>
      </c>
      <c r="V372" s="15" t="s">
        <v>1399</v>
      </c>
      <c r="W372" s="15" t="s">
        <v>1398</v>
      </c>
      <c r="X372" s="15" t="s">
        <v>1397</v>
      </c>
      <c r="Y372" s="15" t="s">
        <v>1396</v>
      </c>
      <c r="Z372" s="16">
        <v>365.56666666666666</v>
      </c>
    </row>
    <row r="373" spans="15:26" x14ac:dyDescent="0.2">
      <c r="O373" s="15">
        <v>11074</v>
      </c>
      <c r="P373" s="15" t="s">
        <v>415</v>
      </c>
      <c r="Q373" s="15" t="s">
        <v>414</v>
      </c>
      <c r="R373" s="15">
        <v>48</v>
      </c>
      <c r="S373" s="15">
        <v>32</v>
      </c>
      <c r="T373" s="80">
        <v>80</v>
      </c>
      <c r="V373" s="15" t="s">
        <v>1395</v>
      </c>
      <c r="W373" s="15" t="s">
        <v>1394</v>
      </c>
      <c r="X373" s="15" t="s">
        <v>1393</v>
      </c>
      <c r="Y373" s="15" t="s">
        <v>1392</v>
      </c>
      <c r="Z373" s="16">
        <v>477.47142857142859</v>
      </c>
    </row>
    <row r="374" spans="15:26" x14ac:dyDescent="0.2">
      <c r="O374" s="15">
        <v>11076</v>
      </c>
      <c r="P374" s="15" t="s">
        <v>402</v>
      </c>
      <c r="Q374" s="15" t="s">
        <v>401</v>
      </c>
      <c r="R374" s="15">
        <v>173</v>
      </c>
      <c r="S374" s="15">
        <v>99</v>
      </c>
      <c r="T374" s="80">
        <v>272</v>
      </c>
      <c r="V374" s="15" t="s">
        <v>1391</v>
      </c>
      <c r="W374" s="15" t="s">
        <v>1390</v>
      </c>
      <c r="X374" s="15" t="s">
        <v>1389</v>
      </c>
      <c r="Y374" s="15" t="s">
        <v>1346</v>
      </c>
      <c r="Z374" s="16">
        <v>204.13513513513513</v>
      </c>
    </row>
    <row r="375" spans="15:26" x14ac:dyDescent="0.2">
      <c r="O375" s="15">
        <v>11077</v>
      </c>
      <c r="P375" s="15" t="s">
        <v>204</v>
      </c>
      <c r="Q375" s="15" t="s">
        <v>205</v>
      </c>
      <c r="R375" s="15">
        <v>236</v>
      </c>
      <c r="S375" s="15">
        <v>146</v>
      </c>
      <c r="T375" s="80">
        <v>382</v>
      </c>
      <c r="V375" s="15" t="s">
        <v>1388</v>
      </c>
      <c r="W375" s="15" t="s">
        <v>1387</v>
      </c>
      <c r="X375" s="15" t="s">
        <v>1386</v>
      </c>
      <c r="Y375" s="15" t="s">
        <v>1382</v>
      </c>
      <c r="Z375" s="16">
        <v>480.74193548387098</v>
      </c>
    </row>
    <row r="376" spans="15:26" x14ac:dyDescent="0.2">
      <c r="O376" s="15">
        <v>11078</v>
      </c>
      <c r="P376" s="15" t="s">
        <v>944</v>
      </c>
      <c r="Q376" s="15" t="s">
        <v>943</v>
      </c>
      <c r="R376" s="15">
        <v>249</v>
      </c>
      <c r="S376" s="15">
        <v>132</v>
      </c>
      <c r="T376" s="80">
        <v>381</v>
      </c>
      <c r="V376" s="15" t="s">
        <v>1385</v>
      </c>
      <c r="W376" s="15" t="s">
        <v>1384</v>
      </c>
      <c r="X376" s="15" t="s">
        <v>1383</v>
      </c>
      <c r="Y376" s="15" t="s">
        <v>1382</v>
      </c>
      <c r="Z376" s="16">
        <v>387.6</v>
      </c>
    </row>
    <row r="377" spans="15:26" x14ac:dyDescent="0.2">
      <c r="O377" s="15">
        <v>11079</v>
      </c>
      <c r="P377" s="15" t="s">
        <v>1211</v>
      </c>
      <c r="Q377" s="15" t="s">
        <v>1210</v>
      </c>
      <c r="R377" s="15">
        <v>209</v>
      </c>
      <c r="S377" s="15">
        <v>123</v>
      </c>
      <c r="T377" s="80">
        <v>332</v>
      </c>
      <c r="V377" s="15" t="s">
        <v>1381</v>
      </c>
      <c r="W377" s="15" t="s">
        <v>1380</v>
      </c>
      <c r="X377" s="15" t="s">
        <v>1379</v>
      </c>
      <c r="Y377" s="15" t="s">
        <v>1317</v>
      </c>
      <c r="Z377" s="16">
        <v>509.07692307692309</v>
      </c>
    </row>
    <row r="378" spans="15:26" x14ac:dyDescent="0.2">
      <c r="O378" s="15">
        <v>11082</v>
      </c>
      <c r="P378" s="15" t="s">
        <v>1174</v>
      </c>
      <c r="Q378" s="15" t="s">
        <v>1177</v>
      </c>
      <c r="R378" s="15">
        <v>213</v>
      </c>
      <c r="S378" s="15">
        <v>121</v>
      </c>
      <c r="T378" s="80">
        <v>334</v>
      </c>
      <c r="V378" s="15" t="s">
        <v>1378</v>
      </c>
      <c r="W378" s="15" t="s">
        <v>1377</v>
      </c>
      <c r="X378" s="15" t="s">
        <v>1376</v>
      </c>
      <c r="Y378" s="15" t="s">
        <v>1346</v>
      </c>
      <c r="Z378" s="16">
        <v>852.4375</v>
      </c>
    </row>
    <row r="379" spans="15:26" x14ac:dyDescent="0.2">
      <c r="O379" s="15">
        <v>11087</v>
      </c>
      <c r="P379" s="15" t="s">
        <v>1145</v>
      </c>
      <c r="Q379" s="15" t="s">
        <v>1149</v>
      </c>
      <c r="R379" s="15">
        <v>167</v>
      </c>
      <c r="S379" s="15">
        <v>131</v>
      </c>
      <c r="T379" s="80">
        <v>298</v>
      </c>
      <c r="V379" s="15" t="s">
        <v>1375</v>
      </c>
      <c r="W379" s="15" t="s">
        <v>1374</v>
      </c>
      <c r="X379" s="15" t="s">
        <v>1373</v>
      </c>
      <c r="Y379" s="15" t="s">
        <v>1307</v>
      </c>
      <c r="Z379" s="16">
        <v>447.53571428571428</v>
      </c>
    </row>
    <row r="380" spans="15:26" x14ac:dyDescent="0.2">
      <c r="O380" s="15">
        <v>11091</v>
      </c>
      <c r="P380" s="15" t="s">
        <v>1145</v>
      </c>
      <c r="Q380" s="15" t="s">
        <v>1147</v>
      </c>
      <c r="R380" s="15">
        <v>135</v>
      </c>
      <c r="S380" s="15">
        <v>73</v>
      </c>
      <c r="T380" s="80">
        <v>208</v>
      </c>
      <c r="V380" s="15" t="s">
        <v>1372</v>
      </c>
      <c r="W380" s="15" t="s">
        <v>1371</v>
      </c>
      <c r="X380" s="15" t="s">
        <v>1370</v>
      </c>
      <c r="Y380" s="15" t="s">
        <v>1222</v>
      </c>
      <c r="Z380" s="16">
        <v>378.63698630136986</v>
      </c>
    </row>
    <row r="381" spans="15:26" x14ac:dyDescent="0.2">
      <c r="O381" s="15">
        <v>11093</v>
      </c>
      <c r="P381" s="15" t="s">
        <v>1145</v>
      </c>
      <c r="Q381" s="15" t="s">
        <v>1144</v>
      </c>
      <c r="R381" s="15">
        <v>167</v>
      </c>
      <c r="S381" s="15">
        <v>131</v>
      </c>
      <c r="T381" s="80">
        <v>298</v>
      </c>
      <c r="V381" s="15" t="s">
        <v>1369</v>
      </c>
      <c r="W381" s="15" t="s">
        <v>1368</v>
      </c>
      <c r="X381" s="15" t="s">
        <v>1367</v>
      </c>
      <c r="Y381" s="15" t="s">
        <v>1366</v>
      </c>
      <c r="Z381" s="16">
        <v>405.42857142857144</v>
      </c>
    </row>
    <row r="382" spans="15:26" x14ac:dyDescent="0.2">
      <c r="O382" s="15">
        <v>11094</v>
      </c>
      <c r="P382" s="15" t="s">
        <v>1134</v>
      </c>
      <c r="Q382" s="15" t="s">
        <v>1133</v>
      </c>
      <c r="R382" s="15">
        <v>280</v>
      </c>
      <c r="S382" s="15">
        <v>112</v>
      </c>
      <c r="T382" s="80">
        <v>392</v>
      </c>
      <c r="V382" s="15" t="s">
        <v>1365</v>
      </c>
      <c r="W382" s="15" t="s">
        <v>1364</v>
      </c>
      <c r="X382" s="15" t="s">
        <v>1363</v>
      </c>
      <c r="Y382" s="15" t="s">
        <v>1362</v>
      </c>
      <c r="Z382" s="16">
        <v>383.78260869565219</v>
      </c>
    </row>
    <row r="383" spans="15:26" x14ac:dyDescent="0.2">
      <c r="O383" s="15">
        <v>11098</v>
      </c>
      <c r="P383" s="15" t="s">
        <v>1105</v>
      </c>
      <c r="Q383" s="15" t="s">
        <v>1118</v>
      </c>
      <c r="R383" s="15">
        <v>104</v>
      </c>
      <c r="S383" s="15">
        <v>62</v>
      </c>
      <c r="T383" s="80">
        <v>166</v>
      </c>
      <c r="V383" s="15" t="s">
        <v>1361</v>
      </c>
      <c r="W383" s="15" t="s">
        <v>1360</v>
      </c>
      <c r="X383" s="15" t="s">
        <v>1359</v>
      </c>
      <c r="Y383" s="15" t="s">
        <v>1346</v>
      </c>
      <c r="Z383" s="16">
        <v>940.91428571428571</v>
      </c>
    </row>
    <row r="384" spans="15:26" x14ac:dyDescent="0.2">
      <c r="O384" s="15">
        <v>11102</v>
      </c>
      <c r="P384" s="15" t="s">
        <v>1105</v>
      </c>
      <c r="Q384" s="15" t="s">
        <v>1114</v>
      </c>
      <c r="R384" s="15">
        <v>96</v>
      </c>
      <c r="S384" s="15">
        <v>97</v>
      </c>
      <c r="T384" s="80">
        <v>193</v>
      </c>
      <c r="V384" s="15" t="s">
        <v>1358</v>
      </c>
      <c r="W384" s="15" t="s">
        <v>1357</v>
      </c>
      <c r="X384" s="15" t="s">
        <v>1356</v>
      </c>
      <c r="Y384" s="15" t="s">
        <v>1355</v>
      </c>
      <c r="Z384" s="16">
        <v>521.4375</v>
      </c>
    </row>
    <row r="385" spans="15:26" x14ac:dyDescent="0.2">
      <c r="O385" s="15">
        <v>11103</v>
      </c>
      <c r="P385" s="15" t="s">
        <v>1105</v>
      </c>
      <c r="Q385" s="15" t="s">
        <v>1113</v>
      </c>
      <c r="R385" s="15">
        <v>194</v>
      </c>
      <c r="S385" s="15">
        <v>131</v>
      </c>
      <c r="T385" s="80">
        <v>325</v>
      </c>
      <c r="V385" s="15" t="s">
        <v>1354</v>
      </c>
      <c r="W385" s="15" t="s">
        <v>1353</v>
      </c>
      <c r="X385" s="15" t="s">
        <v>1352</v>
      </c>
      <c r="Y385" s="15" t="s">
        <v>1346</v>
      </c>
      <c r="Z385" s="16">
        <v>578.4545454545455</v>
      </c>
    </row>
    <row r="386" spans="15:26" x14ac:dyDescent="0.2">
      <c r="O386" s="15">
        <v>11105</v>
      </c>
      <c r="P386" s="15" t="s">
        <v>1105</v>
      </c>
      <c r="Q386" s="15" t="s">
        <v>1112</v>
      </c>
      <c r="R386" s="15">
        <v>117</v>
      </c>
      <c r="S386" s="15">
        <v>95</v>
      </c>
      <c r="T386" s="80">
        <v>212</v>
      </c>
      <c r="V386" s="15" t="s">
        <v>1351</v>
      </c>
      <c r="W386" s="15" t="s">
        <v>1350</v>
      </c>
      <c r="X386" s="15" t="s">
        <v>1051</v>
      </c>
      <c r="Y386" s="15" t="s">
        <v>1273</v>
      </c>
      <c r="Z386" s="16">
        <v>565.125</v>
      </c>
    </row>
    <row r="387" spans="15:26" x14ac:dyDescent="0.2">
      <c r="O387" s="15">
        <v>11106</v>
      </c>
      <c r="P387" s="15" t="s">
        <v>1105</v>
      </c>
      <c r="Q387" s="15" t="s">
        <v>1111</v>
      </c>
      <c r="R387" s="15">
        <v>199</v>
      </c>
      <c r="S387" s="15">
        <v>95</v>
      </c>
      <c r="T387" s="80">
        <v>294</v>
      </c>
      <c r="V387" s="15" t="s">
        <v>1349</v>
      </c>
      <c r="W387" s="15" t="s">
        <v>1348</v>
      </c>
      <c r="X387" s="15" t="s">
        <v>1347</v>
      </c>
      <c r="Y387" s="15" t="s">
        <v>1346</v>
      </c>
      <c r="Z387" s="16">
        <v>972.1</v>
      </c>
    </row>
    <row r="388" spans="15:26" x14ac:dyDescent="0.2">
      <c r="O388" s="15">
        <v>11108</v>
      </c>
      <c r="P388" s="15" t="s">
        <v>1105</v>
      </c>
      <c r="Q388" s="15" t="s">
        <v>1106</v>
      </c>
      <c r="R388" s="15">
        <v>201</v>
      </c>
      <c r="S388" s="15">
        <v>121</v>
      </c>
      <c r="T388" s="80">
        <v>322</v>
      </c>
      <c r="V388" s="15" t="s">
        <v>1345</v>
      </c>
      <c r="W388" s="15" t="s">
        <v>1344</v>
      </c>
      <c r="X388" s="15" t="s">
        <v>1343</v>
      </c>
      <c r="Y388" s="15" t="s">
        <v>1241</v>
      </c>
      <c r="Z388" s="16">
        <v>371.09090909090907</v>
      </c>
    </row>
    <row r="389" spans="15:26" x14ac:dyDescent="0.2">
      <c r="O389" s="15">
        <v>11116</v>
      </c>
      <c r="P389" s="15" t="s">
        <v>1094</v>
      </c>
      <c r="Q389" s="15" t="s">
        <v>1095</v>
      </c>
      <c r="R389" s="15">
        <v>68</v>
      </c>
      <c r="S389" s="15">
        <v>60</v>
      </c>
      <c r="T389" s="80">
        <v>128</v>
      </c>
      <c r="V389" s="15" t="s">
        <v>1342</v>
      </c>
      <c r="W389" s="15" t="s">
        <v>1341</v>
      </c>
      <c r="X389" s="15" t="s">
        <v>1340</v>
      </c>
      <c r="Y389" s="15" t="s">
        <v>1311</v>
      </c>
      <c r="Z389" s="16">
        <v>514.07582938388623</v>
      </c>
    </row>
    <row r="390" spans="15:26" x14ac:dyDescent="0.2">
      <c r="O390" s="15">
        <v>11117</v>
      </c>
      <c r="P390" s="15" t="s">
        <v>1078</v>
      </c>
      <c r="Q390" s="15" t="s">
        <v>1079</v>
      </c>
      <c r="R390" s="15">
        <v>155</v>
      </c>
      <c r="S390" s="15">
        <v>79</v>
      </c>
      <c r="T390" s="80">
        <v>234</v>
      </c>
      <c r="V390" s="15" t="s">
        <v>1339</v>
      </c>
      <c r="W390" s="15" t="s">
        <v>1338</v>
      </c>
      <c r="X390" s="15" t="s">
        <v>1337</v>
      </c>
      <c r="Y390" s="15" t="s">
        <v>1317</v>
      </c>
      <c r="Z390" s="16">
        <v>451.22222222222223</v>
      </c>
    </row>
    <row r="391" spans="15:26" x14ac:dyDescent="0.2">
      <c r="O391" s="15">
        <v>11117</v>
      </c>
      <c r="P391" s="15" t="s">
        <v>1078</v>
      </c>
      <c r="Q391" s="15" t="s">
        <v>1079</v>
      </c>
      <c r="R391" s="15">
        <v>170</v>
      </c>
      <c r="S391" s="15">
        <v>81</v>
      </c>
      <c r="T391" s="80">
        <v>251</v>
      </c>
      <c r="V391" s="15" t="s">
        <v>1336</v>
      </c>
      <c r="W391" s="15" t="s">
        <v>1335</v>
      </c>
      <c r="X391" s="15" t="s">
        <v>1334</v>
      </c>
      <c r="Y391" s="15" t="s">
        <v>1251</v>
      </c>
      <c r="Z391" s="16">
        <v>247.33333333333334</v>
      </c>
    </row>
    <row r="392" spans="15:26" x14ac:dyDescent="0.2">
      <c r="O392" s="15">
        <v>11118</v>
      </c>
      <c r="P392" s="15" t="s">
        <v>1043</v>
      </c>
      <c r="Q392" s="15" t="s">
        <v>1072</v>
      </c>
      <c r="R392" s="15">
        <v>285</v>
      </c>
      <c r="S392" s="15">
        <v>84</v>
      </c>
      <c r="T392" s="80">
        <v>369</v>
      </c>
      <c r="V392" s="15" t="s">
        <v>1333</v>
      </c>
      <c r="W392" s="15" t="s">
        <v>1332</v>
      </c>
      <c r="X392" s="15" t="s">
        <v>1331</v>
      </c>
      <c r="Y392" s="15" t="s">
        <v>1281</v>
      </c>
      <c r="Z392" s="16">
        <v>517.64285714285711</v>
      </c>
    </row>
    <row r="393" spans="15:26" x14ac:dyDescent="0.2">
      <c r="O393" s="15">
        <v>11121</v>
      </c>
      <c r="P393" s="15" t="s">
        <v>1043</v>
      </c>
      <c r="Q393" s="15" t="s">
        <v>1056</v>
      </c>
      <c r="R393" s="15">
        <v>191</v>
      </c>
      <c r="S393" s="15">
        <v>118</v>
      </c>
      <c r="T393" s="80">
        <v>309</v>
      </c>
      <c r="V393" s="15" t="s">
        <v>1330</v>
      </c>
      <c r="W393" s="15" t="s">
        <v>1329</v>
      </c>
      <c r="X393" s="15" t="s">
        <v>1328</v>
      </c>
      <c r="Y393" s="15" t="s">
        <v>1241</v>
      </c>
      <c r="Z393" s="16">
        <v>469.15384615384613</v>
      </c>
    </row>
    <row r="394" spans="15:26" x14ac:dyDescent="0.2">
      <c r="O394" s="15">
        <v>11122</v>
      </c>
      <c r="P394" s="15" t="s">
        <v>1043</v>
      </c>
      <c r="Q394" s="15" t="s">
        <v>1053</v>
      </c>
      <c r="R394" s="15">
        <v>208</v>
      </c>
      <c r="S394" s="15">
        <v>122</v>
      </c>
      <c r="T394" s="80">
        <v>330</v>
      </c>
      <c r="V394" s="15" t="s">
        <v>1327</v>
      </c>
      <c r="W394" s="15" t="s">
        <v>1326</v>
      </c>
      <c r="X394" s="15" t="s">
        <v>1325</v>
      </c>
      <c r="Y394" s="15" t="s">
        <v>1324</v>
      </c>
      <c r="Z394" s="16">
        <v>396.8</v>
      </c>
    </row>
    <row r="395" spans="15:26" x14ac:dyDescent="0.2">
      <c r="O395" s="15">
        <v>11123</v>
      </c>
      <c r="P395" s="15" t="s">
        <v>1043</v>
      </c>
      <c r="Q395" s="15" t="s">
        <v>1050</v>
      </c>
      <c r="R395" s="15">
        <v>176</v>
      </c>
      <c r="S395" s="15">
        <v>136</v>
      </c>
      <c r="T395" s="80">
        <v>312</v>
      </c>
      <c r="V395" s="15" t="s">
        <v>1323</v>
      </c>
      <c r="W395" s="15" t="s">
        <v>1322</v>
      </c>
      <c r="X395" s="15" t="s">
        <v>1321</v>
      </c>
      <c r="Y395" s="15" t="s">
        <v>1281</v>
      </c>
      <c r="Z395" s="16">
        <v>325.625</v>
      </c>
    </row>
    <row r="396" spans="15:26" x14ac:dyDescent="0.2">
      <c r="O396" s="15">
        <v>11124</v>
      </c>
      <c r="P396" s="15" t="s">
        <v>1043</v>
      </c>
      <c r="Q396" s="15" t="s">
        <v>1051</v>
      </c>
      <c r="R396" s="15">
        <v>141</v>
      </c>
      <c r="S396" s="15">
        <v>102</v>
      </c>
      <c r="T396" s="80">
        <v>243</v>
      </c>
      <c r="V396" s="15" t="s">
        <v>1320</v>
      </c>
      <c r="W396" s="15" t="s">
        <v>1319</v>
      </c>
      <c r="X396" s="15" t="s">
        <v>1318</v>
      </c>
      <c r="Y396" s="15" t="s">
        <v>1317</v>
      </c>
      <c r="Z396" s="16">
        <v>758.74137931034488</v>
      </c>
    </row>
    <row r="397" spans="15:26" x14ac:dyDescent="0.2">
      <c r="O397" s="15">
        <v>11127</v>
      </c>
      <c r="P397" s="15" t="s">
        <v>1003</v>
      </c>
      <c r="Q397" s="15" t="s">
        <v>1029</v>
      </c>
      <c r="R397" s="15">
        <v>114</v>
      </c>
      <c r="S397" s="15">
        <v>126</v>
      </c>
      <c r="T397" s="80">
        <v>240</v>
      </c>
      <c r="V397" s="15" t="s">
        <v>1316</v>
      </c>
      <c r="W397" s="15" t="s">
        <v>1315</v>
      </c>
      <c r="X397" s="15" t="s">
        <v>151</v>
      </c>
      <c r="Y397" s="15" t="s">
        <v>1273</v>
      </c>
      <c r="Z397" s="16">
        <v>473</v>
      </c>
    </row>
    <row r="398" spans="15:26" x14ac:dyDescent="0.2">
      <c r="O398" s="15">
        <v>11128</v>
      </c>
      <c r="P398" s="15" t="s">
        <v>1003</v>
      </c>
      <c r="Q398" s="15" t="s">
        <v>1028</v>
      </c>
      <c r="R398" s="15">
        <v>166</v>
      </c>
      <c r="S398" s="15">
        <v>108</v>
      </c>
      <c r="T398" s="80">
        <v>274</v>
      </c>
      <c r="V398" s="15" t="s">
        <v>1314</v>
      </c>
      <c r="W398" s="15" t="s">
        <v>1313</v>
      </c>
      <c r="X398" s="15" t="s">
        <v>1312</v>
      </c>
      <c r="Y398" s="15" t="s">
        <v>1311</v>
      </c>
      <c r="Z398" s="16">
        <v>445.35537190082647</v>
      </c>
    </row>
    <row r="399" spans="15:26" x14ac:dyDescent="0.2">
      <c r="O399" s="15">
        <v>11129</v>
      </c>
      <c r="P399" s="15" t="s">
        <v>1003</v>
      </c>
      <c r="Q399" s="15" t="s">
        <v>1023</v>
      </c>
      <c r="R399" s="15">
        <v>169</v>
      </c>
      <c r="S399" s="15">
        <v>124</v>
      </c>
      <c r="T399" s="80">
        <v>293</v>
      </c>
      <c r="V399" s="15" t="s">
        <v>1310</v>
      </c>
      <c r="W399" s="15" t="s">
        <v>1309</v>
      </c>
      <c r="X399" s="15" t="s">
        <v>1308</v>
      </c>
      <c r="Y399" s="15" t="s">
        <v>1307</v>
      </c>
      <c r="Z399" s="16">
        <v>601.28571428571433</v>
      </c>
    </row>
    <row r="400" spans="15:26" x14ac:dyDescent="0.2">
      <c r="O400" s="15">
        <v>11130</v>
      </c>
      <c r="P400" s="15" t="s">
        <v>1003</v>
      </c>
      <c r="Q400" s="15" t="s">
        <v>1018</v>
      </c>
      <c r="R400" s="15">
        <v>125</v>
      </c>
      <c r="S400" s="15">
        <v>70</v>
      </c>
      <c r="T400" s="80">
        <v>195</v>
      </c>
      <c r="V400" s="15" t="s">
        <v>1306</v>
      </c>
      <c r="W400" s="15" t="s">
        <v>1305</v>
      </c>
      <c r="X400" s="15" t="s">
        <v>1304</v>
      </c>
      <c r="Y400" s="15" t="s">
        <v>1303</v>
      </c>
      <c r="Z400" s="16">
        <v>396.5</v>
      </c>
    </row>
    <row r="401" spans="15:26" x14ac:dyDescent="0.2">
      <c r="O401" s="15">
        <v>11131</v>
      </c>
      <c r="P401" s="15" t="s">
        <v>1003</v>
      </c>
      <c r="Q401" s="15" t="s">
        <v>1012</v>
      </c>
      <c r="R401" s="15">
        <v>141</v>
      </c>
      <c r="S401" s="15">
        <v>86</v>
      </c>
      <c r="T401" s="80">
        <v>227</v>
      </c>
      <c r="V401" s="15" t="s">
        <v>1302</v>
      </c>
      <c r="W401" s="15" t="s">
        <v>1301</v>
      </c>
      <c r="X401" s="15" t="s">
        <v>1300</v>
      </c>
      <c r="Y401" s="15" t="s">
        <v>1261</v>
      </c>
      <c r="Z401" s="16">
        <v>509.33333333333331</v>
      </c>
    </row>
    <row r="402" spans="15:26" x14ac:dyDescent="0.2">
      <c r="O402" s="15">
        <v>11132</v>
      </c>
      <c r="P402" s="15" t="s">
        <v>1003</v>
      </c>
      <c r="Q402" s="15" t="s">
        <v>1010</v>
      </c>
      <c r="R402" s="15">
        <v>244</v>
      </c>
      <c r="S402" s="15">
        <v>126</v>
      </c>
      <c r="T402" s="80">
        <v>370</v>
      </c>
      <c r="V402" s="15" t="s">
        <v>1299</v>
      </c>
      <c r="W402" s="15" t="s">
        <v>1298</v>
      </c>
      <c r="X402" s="15" t="s">
        <v>1297</v>
      </c>
      <c r="Y402" s="15" t="s">
        <v>1273</v>
      </c>
      <c r="Z402" s="16">
        <v>599</v>
      </c>
    </row>
    <row r="403" spans="15:26" x14ac:dyDescent="0.2">
      <c r="O403" s="15">
        <v>11133</v>
      </c>
      <c r="P403" s="15" t="s">
        <v>1003</v>
      </c>
      <c r="Q403" s="15" t="s">
        <v>1008</v>
      </c>
      <c r="R403" s="15">
        <v>141</v>
      </c>
      <c r="S403" s="15">
        <v>102</v>
      </c>
      <c r="T403" s="80">
        <v>243</v>
      </c>
      <c r="V403" s="15" t="s">
        <v>1296</v>
      </c>
      <c r="W403" s="15" t="s">
        <v>1295</v>
      </c>
      <c r="X403" s="15" t="s">
        <v>1294</v>
      </c>
      <c r="Y403" s="15" t="s">
        <v>1273</v>
      </c>
      <c r="Z403" s="16">
        <v>947</v>
      </c>
    </row>
    <row r="404" spans="15:26" x14ac:dyDescent="0.2">
      <c r="O404" s="15">
        <v>11134</v>
      </c>
      <c r="P404" s="15" t="s">
        <v>1003</v>
      </c>
      <c r="Q404" s="15" t="s">
        <v>1004</v>
      </c>
      <c r="R404" s="15">
        <v>175</v>
      </c>
      <c r="S404" s="15">
        <v>131</v>
      </c>
      <c r="T404" s="80">
        <v>306</v>
      </c>
      <c r="V404" s="15" t="s">
        <v>1293</v>
      </c>
      <c r="W404" s="15" t="s">
        <v>1292</v>
      </c>
      <c r="X404" s="15" t="s">
        <v>1291</v>
      </c>
      <c r="Y404" s="15" t="s">
        <v>1230</v>
      </c>
      <c r="Z404" s="16">
        <v>469.6</v>
      </c>
    </row>
    <row r="405" spans="15:26" x14ac:dyDescent="0.2">
      <c r="O405" s="15">
        <v>11135</v>
      </c>
      <c r="P405" s="15" t="s">
        <v>1001</v>
      </c>
      <c r="Q405" s="15" t="s">
        <v>1000</v>
      </c>
      <c r="R405" s="15">
        <v>58</v>
      </c>
      <c r="S405" s="15">
        <v>50</v>
      </c>
      <c r="T405" s="80">
        <v>108</v>
      </c>
      <c r="V405" s="15" t="s">
        <v>1290</v>
      </c>
      <c r="W405" s="15" t="s">
        <v>1289</v>
      </c>
      <c r="X405" s="15" t="s">
        <v>1288</v>
      </c>
      <c r="Y405" s="15" t="s">
        <v>1237</v>
      </c>
      <c r="Z405" s="16">
        <v>348.77777777777777</v>
      </c>
    </row>
    <row r="406" spans="15:26" x14ac:dyDescent="0.2">
      <c r="O406" s="15">
        <v>11136</v>
      </c>
      <c r="P406" s="15" t="s">
        <v>989</v>
      </c>
      <c r="Q406" s="15" t="s">
        <v>995</v>
      </c>
      <c r="R406" s="15">
        <v>256</v>
      </c>
      <c r="S406" s="15">
        <v>111</v>
      </c>
      <c r="T406" s="80">
        <v>367</v>
      </c>
      <c r="V406" s="15" t="s">
        <v>1287</v>
      </c>
      <c r="W406" s="15" t="s">
        <v>1286</v>
      </c>
      <c r="X406" s="15" t="s">
        <v>1285</v>
      </c>
      <c r="Y406" s="15" t="s">
        <v>1237</v>
      </c>
      <c r="Z406" s="16">
        <v>518</v>
      </c>
    </row>
    <row r="407" spans="15:26" x14ac:dyDescent="0.2">
      <c r="O407" s="15">
        <v>11139</v>
      </c>
      <c r="P407" s="15" t="s">
        <v>962</v>
      </c>
      <c r="Q407" s="15" t="s">
        <v>964</v>
      </c>
      <c r="R407" s="15">
        <v>256</v>
      </c>
      <c r="S407" s="15">
        <v>126</v>
      </c>
      <c r="T407" s="80">
        <v>382</v>
      </c>
      <c r="V407" s="15" t="s">
        <v>1284</v>
      </c>
      <c r="W407" s="15" t="s">
        <v>1283</v>
      </c>
      <c r="X407" s="15" t="s">
        <v>1282</v>
      </c>
      <c r="Y407" s="15" t="s">
        <v>1281</v>
      </c>
      <c r="Z407" s="16">
        <v>620.22222222222217</v>
      </c>
    </row>
    <row r="408" spans="15:26" x14ac:dyDescent="0.2">
      <c r="O408" s="15">
        <v>11140</v>
      </c>
      <c r="P408" s="15" t="s">
        <v>942</v>
      </c>
      <c r="Q408" s="15" t="s">
        <v>941</v>
      </c>
      <c r="R408" s="15">
        <v>195</v>
      </c>
      <c r="S408" s="15">
        <v>117</v>
      </c>
      <c r="T408" s="80">
        <v>312</v>
      </c>
      <c r="V408" s="15" t="s">
        <v>1280</v>
      </c>
      <c r="W408" s="15" t="s">
        <v>1279</v>
      </c>
      <c r="X408" s="15" t="s">
        <v>1278</v>
      </c>
      <c r="Y408" s="15" t="s">
        <v>1277</v>
      </c>
      <c r="Z408" s="16">
        <v>411.28571428571428</v>
      </c>
    </row>
    <row r="409" spans="15:26" x14ac:dyDescent="0.2">
      <c r="O409" s="15">
        <v>11141</v>
      </c>
      <c r="P409" s="15" t="s">
        <v>935</v>
      </c>
      <c r="Q409" s="15" t="s">
        <v>939</v>
      </c>
      <c r="R409" s="15">
        <v>280</v>
      </c>
      <c r="S409" s="15">
        <v>83</v>
      </c>
      <c r="T409" s="80">
        <v>363</v>
      </c>
      <c r="V409" s="15" t="s">
        <v>1276</v>
      </c>
      <c r="W409" s="15" t="s">
        <v>1275</v>
      </c>
      <c r="X409" s="15" t="s">
        <v>1274</v>
      </c>
      <c r="Y409" s="15" t="s">
        <v>1273</v>
      </c>
      <c r="Z409" s="16">
        <v>915</v>
      </c>
    </row>
    <row r="410" spans="15:26" x14ac:dyDescent="0.2">
      <c r="O410" s="15">
        <v>11142</v>
      </c>
      <c r="P410" s="15" t="s">
        <v>935</v>
      </c>
      <c r="Q410" s="15" t="s">
        <v>938</v>
      </c>
      <c r="R410" s="15">
        <v>200</v>
      </c>
      <c r="S410" s="15">
        <v>46</v>
      </c>
      <c r="T410" s="80">
        <v>246</v>
      </c>
      <c r="V410" s="15" t="s">
        <v>1272</v>
      </c>
      <c r="W410" s="15" t="s">
        <v>1271</v>
      </c>
      <c r="X410" s="15" t="s">
        <v>1270</v>
      </c>
      <c r="Y410" s="15" t="s">
        <v>1269</v>
      </c>
      <c r="Z410" s="16">
        <v>482.5</v>
      </c>
    </row>
    <row r="411" spans="15:26" x14ac:dyDescent="0.2">
      <c r="O411" s="15">
        <v>11143</v>
      </c>
      <c r="P411" s="15" t="s">
        <v>935</v>
      </c>
      <c r="Q411" s="15" t="s">
        <v>934</v>
      </c>
      <c r="R411" s="15">
        <v>150</v>
      </c>
      <c r="S411" s="15">
        <v>63</v>
      </c>
      <c r="T411" s="80">
        <v>213</v>
      </c>
      <c r="V411" s="15" t="s">
        <v>1268</v>
      </c>
      <c r="W411" s="15" t="s">
        <v>1267</v>
      </c>
      <c r="X411" s="15" t="s">
        <v>1266</v>
      </c>
      <c r="Y411" s="15" t="s">
        <v>1265</v>
      </c>
      <c r="Z411" s="16">
        <v>495</v>
      </c>
    </row>
    <row r="412" spans="15:26" x14ac:dyDescent="0.2">
      <c r="O412" s="15">
        <v>11145</v>
      </c>
      <c r="P412" s="15" t="s">
        <v>923</v>
      </c>
      <c r="Q412" s="15" t="s">
        <v>926</v>
      </c>
      <c r="R412" s="15">
        <v>135</v>
      </c>
      <c r="S412" s="15">
        <v>102</v>
      </c>
      <c r="T412" s="80">
        <v>237</v>
      </c>
      <c r="V412" s="15" t="s">
        <v>1264</v>
      </c>
      <c r="W412" s="15" t="s">
        <v>1263</v>
      </c>
      <c r="X412" s="15" t="s">
        <v>1262</v>
      </c>
      <c r="Y412" s="15" t="s">
        <v>1261</v>
      </c>
      <c r="Z412" s="16">
        <v>381.4</v>
      </c>
    </row>
    <row r="413" spans="15:26" x14ac:dyDescent="0.2">
      <c r="O413" s="15">
        <v>11145</v>
      </c>
      <c r="P413" s="15" t="s">
        <v>923</v>
      </c>
      <c r="Q413" s="15" t="s">
        <v>926</v>
      </c>
      <c r="R413" s="15">
        <v>165</v>
      </c>
      <c r="S413" s="15">
        <v>105</v>
      </c>
      <c r="T413" s="80">
        <v>270</v>
      </c>
      <c r="V413" s="15" t="s">
        <v>1260</v>
      </c>
      <c r="W413" s="15" t="s">
        <v>1259</v>
      </c>
      <c r="X413" s="15" t="s">
        <v>1258</v>
      </c>
      <c r="Y413" s="15" t="s">
        <v>1237</v>
      </c>
      <c r="Z413" s="16">
        <v>425.875</v>
      </c>
    </row>
    <row r="414" spans="15:26" x14ac:dyDescent="0.2">
      <c r="O414" s="15">
        <v>11161</v>
      </c>
      <c r="P414" s="15" t="s">
        <v>906</v>
      </c>
      <c r="Q414" s="15" t="s">
        <v>905</v>
      </c>
      <c r="R414" s="15">
        <v>100</v>
      </c>
      <c r="S414" s="15">
        <v>73</v>
      </c>
      <c r="T414" s="80">
        <v>173</v>
      </c>
      <c r="V414" s="15" t="s">
        <v>1257</v>
      </c>
      <c r="W414" s="15" t="s">
        <v>1256</v>
      </c>
      <c r="X414" s="15" t="s">
        <v>1255</v>
      </c>
      <c r="Y414" s="15" t="s">
        <v>1237</v>
      </c>
      <c r="Z414" s="16">
        <v>465.33333333333331</v>
      </c>
    </row>
    <row r="415" spans="15:26" x14ac:dyDescent="0.2">
      <c r="O415" s="15">
        <v>11162</v>
      </c>
      <c r="P415" s="15" t="s">
        <v>904</v>
      </c>
      <c r="Q415" s="15" t="s">
        <v>903</v>
      </c>
      <c r="R415" s="15">
        <v>227</v>
      </c>
      <c r="S415" s="15">
        <v>96</v>
      </c>
      <c r="T415" s="80">
        <v>323</v>
      </c>
      <c r="V415" s="15" t="s">
        <v>1254</v>
      </c>
      <c r="W415" s="15" t="s">
        <v>1253</v>
      </c>
      <c r="X415" s="15" t="s">
        <v>1252</v>
      </c>
      <c r="Y415" s="15" t="s">
        <v>1251</v>
      </c>
      <c r="Z415" s="16">
        <v>639</v>
      </c>
    </row>
    <row r="416" spans="15:26" x14ac:dyDescent="0.2">
      <c r="O416" s="15">
        <v>11163</v>
      </c>
      <c r="P416" s="15" t="s">
        <v>898</v>
      </c>
      <c r="Q416" s="15" t="s">
        <v>901</v>
      </c>
      <c r="R416" s="15">
        <v>178</v>
      </c>
      <c r="S416" s="15">
        <v>95</v>
      </c>
      <c r="T416" s="80">
        <v>273</v>
      </c>
      <c r="V416" s="15" t="s">
        <v>1250</v>
      </c>
      <c r="W416" s="15" t="s">
        <v>1249</v>
      </c>
      <c r="X416" s="15" t="s">
        <v>1047</v>
      </c>
      <c r="Y416" s="15" t="s">
        <v>1248</v>
      </c>
      <c r="Z416" s="16">
        <v>394.75</v>
      </c>
    </row>
    <row r="417" spans="15:26" x14ac:dyDescent="0.2">
      <c r="O417" s="15">
        <v>11164</v>
      </c>
      <c r="P417" s="15" t="s">
        <v>898</v>
      </c>
      <c r="Q417" s="15" t="s">
        <v>899</v>
      </c>
      <c r="R417" s="15">
        <v>138</v>
      </c>
      <c r="S417" s="15">
        <v>80</v>
      </c>
      <c r="T417" s="80">
        <v>218</v>
      </c>
      <c r="V417" s="15" t="s">
        <v>1247</v>
      </c>
      <c r="W417" s="15" t="s">
        <v>1246</v>
      </c>
      <c r="X417" s="15" t="s">
        <v>1245</v>
      </c>
      <c r="Y417" s="15" t="s">
        <v>1237</v>
      </c>
      <c r="Z417" s="16">
        <v>359.42857142857144</v>
      </c>
    </row>
    <row r="418" spans="15:26" x14ac:dyDescent="0.2">
      <c r="O418" s="15">
        <v>11166</v>
      </c>
      <c r="P418" s="15" t="s">
        <v>885</v>
      </c>
      <c r="Q418" s="15" t="s">
        <v>893</v>
      </c>
      <c r="R418" s="15">
        <v>460</v>
      </c>
      <c r="S418" s="15">
        <v>156</v>
      </c>
      <c r="T418" s="80">
        <v>616</v>
      </c>
      <c r="V418" s="15" t="s">
        <v>1244</v>
      </c>
      <c r="W418" s="15" t="s">
        <v>1243</v>
      </c>
      <c r="X418" s="15" t="s">
        <v>1242</v>
      </c>
      <c r="Y418" s="15" t="s">
        <v>1241</v>
      </c>
      <c r="Z418" s="16">
        <v>249</v>
      </c>
    </row>
    <row r="419" spans="15:26" x14ac:dyDescent="0.2">
      <c r="O419" s="15">
        <v>11166</v>
      </c>
      <c r="P419" s="15" t="s">
        <v>885</v>
      </c>
      <c r="Q419" s="15" t="s">
        <v>893</v>
      </c>
      <c r="R419" s="15">
        <v>323</v>
      </c>
      <c r="S419" s="15">
        <v>142</v>
      </c>
      <c r="T419" s="80">
        <v>465</v>
      </c>
      <c r="V419" s="15" t="s">
        <v>1240</v>
      </c>
      <c r="W419" s="15" t="s">
        <v>1239</v>
      </c>
      <c r="X419" s="15" t="s">
        <v>1238</v>
      </c>
      <c r="Y419" s="15" t="s">
        <v>1237</v>
      </c>
      <c r="Z419" s="16">
        <v>463.8</v>
      </c>
    </row>
    <row r="420" spans="15:26" x14ac:dyDescent="0.2">
      <c r="O420" s="15">
        <v>11173</v>
      </c>
      <c r="P420" s="15" t="s">
        <v>883</v>
      </c>
      <c r="Q420" s="15" t="s">
        <v>882</v>
      </c>
      <c r="R420" s="15">
        <v>168</v>
      </c>
      <c r="S420" s="15">
        <v>87</v>
      </c>
      <c r="T420" s="80">
        <v>255</v>
      </c>
      <c r="V420" s="15" t="s">
        <v>1236</v>
      </c>
      <c r="W420" s="15" t="s">
        <v>1235</v>
      </c>
      <c r="X420" s="15" t="s">
        <v>1234</v>
      </c>
      <c r="Y420" s="15" t="s">
        <v>1222</v>
      </c>
      <c r="Z420" s="16">
        <v>793.03846153846155</v>
      </c>
    </row>
    <row r="421" spans="15:26" x14ac:dyDescent="0.2">
      <c r="O421" s="15">
        <v>11174</v>
      </c>
      <c r="P421" s="15" t="s">
        <v>881</v>
      </c>
      <c r="Q421" s="15" t="s">
        <v>880</v>
      </c>
      <c r="R421" s="15">
        <v>266</v>
      </c>
      <c r="S421" s="15">
        <v>155</v>
      </c>
      <c r="T421" s="80">
        <v>421</v>
      </c>
      <c r="V421" s="15" t="s">
        <v>1233</v>
      </c>
      <c r="W421" s="15" t="s">
        <v>1232</v>
      </c>
      <c r="X421" s="15" t="s">
        <v>1231</v>
      </c>
      <c r="Y421" s="15" t="s">
        <v>1230</v>
      </c>
      <c r="Z421" s="16">
        <v>122.70283018867924</v>
      </c>
    </row>
    <row r="422" spans="15:26" x14ac:dyDescent="0.2">
      <c r="O422" s="15">
        <v>11182</v>
      </c>
      <c r="P422" s="15" t="s">
        <v>834</v>
      </c>
      <c r="Q422" s="15" t="s">
        <v>867</v>
      </c>
      <c r="R422" s="15">
        <v>242</v>
      </c>
      <c r="S422" s="15">
        <v>125</v>
      </c>
      <c r="T422" s="80">
        <v>367</v>
      </c>
      <c r="V422" s="15" t="s">
        <v>1229</v>
      </c>
      <c r="W422" s="15" t="s">
        <v>1228</v>
      </c>
      <c r="X422" s="15" t="s">
        <v>1227</v>
      </c>
      <c r="Y422" s="15" t="s">
        <v>1226</v>
      </c>
      <c r="Z422" s="16">
        <v>273.29041740152849</v>
      </c>
    </row>
    <row r="423" spans="15:26" x14ac:dyDescent="0.2">
      <c r="O423" s="15">
        <v>11186</v>
      </c>
      <c r="P423" s="15" t="s">
        <v>834</v>
      </c>
      <c r="Q423" s="15" t="s">
        <v>863</v>
      </c>
      <c r="R423" s="15">
        <v>201</v>
      </c>
      <c r="S423" s="15">
        <v>121</v>
      </c>
      <c r="T423" s="80">
        <v>322</v>
      </c>
      <c r="V423" s="15" t="s">
        <v>1225</v>
      </c>
      <c r="W423" s="15" t="s">
        <v>1224</v>
      </c>
      <c r="X423" s="15" t="s">
        <v>1223</v>
      </c>
      <c r="Y423" s="15" t="s">
        <v>1222</v>
      </c>
      <c r="Z423" s="16">
        <v>752.16666666666663</v>
      </c>
    </row>
    <row r="424" spans="15:26" x14ac:dyDescent="0.2">
      <c r="O424" s="15">
        <v>11187</v>
      </c>
      <c r="P424" s="15" t="s">
        <v>834</v>
      </c>
      <c r="Q424" s="15" t="s">
        <v>861</v>
      </c>
      <c r="R424" s="15">
        <v>212</v>
      </c>
      <c r="S424" s="15">
        <v>103</v>
      </c>
      <c r="T424" s="80">
        <v>315</v>
      </c>
    </row>
    <row r="425" spans="15:26" x14ac:dyDescent="0.2">
      <c r="O425" s="15">
        <v>11188</v>
      </c>
      <c r="P425" s="15" t="s">
        <v>834</v>
      </c>
      <c r="Q425" s="15" t="s">
        <v>860</v>
      </c>
      <c r="R425" s="15">
        <v>192</v>
      </c>
      <c r="S425" s="15">
        <v>116</v>
      </c>
      <c r="T425" s="80">
        <v>308</v>
      </c>
    </row>
    <row r="426" spans="15:26" x14ac:dyDescent="0.2">
      <c r="O426" s="15">
        <v>11189</v>
      </c>
      <c r="P426" s="15" t="s">
        <v>834</v>
      </c>
      <c r="Q426" s="15" t="s">
        <v>859</v>
      </c>
      <c r="R426" s="15">
        <v>242</v>
      </c>
      <c r="S426" s="15">
        <v>125</v>
      </c>
      <c r="T426" s="80">
        <v>367</v>
      </c>
    </row>
    <row r="427" spans="15:26" x14ac:dyDescent="0.2">
      <c r="O427" s="15">
        <v>11225</v>
      </c>
      <c r="P427" s="15" t="s">
        <v>830</v>
      </c>
      <c r="Q427" s="15" t="s">
        <v>829</v>
      </c>
      <c r="R427" s="15">
        <v>208</v>
      </c>
      <c r="S427" s="15">
        <v>113</v>
      </c>
      <c r="T427" s="80">
        <v>321</v>
      </c>
    </row>
    <row r="428" spans="15:26" x14ac:dyDescent="0.2">
      <c r="O428" s="15">
        <v>11226</v>
      </c>
      <c r="P428" s="15" t="s">
        <v>818</v>
      </c>
      <c r="Q428" s="15" t="s">
        <v>817</v>
      </c>
      <c r="R428" s="15">
        <v>124</v>
      </c>
      <c r="S428" s="15">
        <v>100</v>
      </c>
      <c r="T428" s="80">
        <v>224</v>
      </c>
    </row>
    <row r="429" spans="15:26" x14ac:dyDescent="0.2">
      <c r="O429" s="15">
        <v>11227</v>
      </c>
      <c r="P429" s="15" t="s">
        <v>796</v>
      </c>
      <c r="Q429" s="15" t="s">
        <v>800</v>
      </c>
      <c r="R429" s="15">
        <v>198</v>
      </c>
      <c r="S429" s="15">
        <v>99</v>
      </c>
      <c r="T429" s="80">
        <v>297</v>
      </c>
    </row>
    <row r="430" spans="15:26" x14ac:dyDescent="0.2">
      <c r="O430" s="15">
        <v>11228</v>
      </c>
      <c r="P430" s="15" t="s">
        <v>796</v>
      </c>
      <c r="Q430" s="15" t="s">
        <v>799</v>
      </c>
      <c r="R430" s="15">
        <v>138</v>
      </c>
      <c r="S430" s="15">
        <v>85</v>
      </c>
      <c r="T430" s="80">
        <v>223</v>
      </c>
    </row>
    <row r="431" spans="15:26" x14ac:dyDescent="0.2">
      <c r="O431" s="15">
        <v>11231</v>
      </c>
      <c r="P431" s="15" t="s">
        <v>796</v>
      </c>
      <c r="Q431" s="15" t="s">
        <v>795</v>
      </c>
      <c r="R431" s="15">
        <v>125</v>
      </c>
      <c r="S431" s="15">
        <v>86</v>
      </c>
      <c r="T431" s="80">
        <v>211</v>
      </c>
    </row>
    <row r="432" spans="15:26" x14ac:dyDescent="0.2">
      <c r="O432" s="15">
        <v>11232</v>
      </c>
      <c r="P432" s="15" t="s">
        <v>776</v>
      </c>
      <c r="Q432" s="15" t="s">
        <v>785</v>
      </c>
      <c r="R432" s="15">
        <v>139</v>
      </c>
      <c r="S432" s="15">
        <v>81</v>
      </c>
      <c r="T432" s="80">
        <v>220</v>
      </c>
    </row>
    <row r="433" spans="15:20" x14ac:dyDescent="0.2">
      <c r="O433" s="15">
        <v>11233</v>
      </c>
      <c r="P433" s="15" t="s">
        <v>776</v>
      </c>
      <c r="Q433" s="15" t="s">
        <v>784</v>
      </c>
      <c r="R433" s="15">
        <v>352</v>
      </c>
      <c r="S433" s="15">
        <v>141</v>
      </c>
      <c r="T433" s="80">
        <v>493</v>
      </c>
    </row>
    <row r="434" spans="15:20" x14ac:dyDescent="0.2">
      <c r="O434" s="15">
        <v>11235</v>
      </c>
      <c r="P434" s="15" t="s">
        <v>776</v>
      </c>
      <c r="Q434" s="15" t="s">
        <v>781</v>
      </c>
      <c r="R434" s="15">
        <v>212</v>
      </c>
      <c r="S434" s="15">
        <v>118</v>
      </c>
      <c r="T434" s="80">
        <v>330</v>
      </c>
    </row>
    <row r="435" spans="15:20" x14ac:dyDescent="0.2">
      <c r="O435" s="15">
        <v>11236</v>
      </c>
      <c r="P435" s="15" t="s">
        <v>767</v>
      </c>
      <c r="Q435" s="15" t="s">
        <v>774</v>
      </c>
      <c r="R435" s="15">
        <v>235</v>
      </c>
      <c r="S435" s="15">
        <v>111</v>
      </c>
      <c r="T435" s="80">
        <v>346</v>
      </c>
    </row>
    <row r="436" spans="15:20" x14ac:dyDescent="0.2">
      <c r="O436" s="15">
        <v>11238</v>
      </c>
      <c r="P436" s="15" t="s">
        <v>767</v>
      </c>
      <c r="Q436" s="15" t="s">
        <v>770</v>
      </c>
      <c r="R436" s="15">
        <v>127</v>
      </c>
      <c r="S436" s="15">
        <v>40</v>
      </c>
      <c r="T436" s="80">
        <v>167</v>
      </c>
    </row>
    <row r="437" spans="15:20" x14ac:dyDescent="0.2">
      <c r="O437" s="15">
        <v>11239</v>
      </c>
      <c r="P437" s="15" t="s">
        <v>765</v>
      </c>
      <c r="Q437" s="15" t="s">
        <v>764</v>
      </c>
      <c r="R437" s="15">
        <v>97</v>
      </c>
      <c r="S437" s="15">
        <v>58</v>
      </c>
      <c r="T437" s="80">
        <v>155</v>
      </c>
    </row>
    <row r="438" spans="15:20" x14ac:dyDescent="0.2">
      <c r="O438" s="15">
        <v>11240</v>
      </c>
      <c r="P438" s="15" t="s">
        <v>750</v>
      </c>
      <c r="Q438" s="15" t="s">
        <v>756</v>
      </c>
      <c r="R438" s="15">
        <v>370</v>
      </c>
      <c r="S438" s="15">
        <v>140</v>
      </c>
      <c r="T438" s="80">
        <v>510</v>
      </c>
    </row>
    <row r="439" spans="15:20" x14ac:dyDescent="0.2">
      <c r="O439" s="15">
        <v>11241</v>
      </c>
      <c r="P439" s="15" t="s">
        <v>750</v>
      </c>
      <c r="Q439" s="15" t="s">
        <v>755</v>
      </c>
      <c r="R439" s="15">
        <v>300</v>
      </c>
      <c r="S439" s="15">
        <v>122</v>
      </c>
      <c r="T439" s="80">
        <v>422</v>
      </c>
    </row>
    <row r="440" spans="15:20" x14ac:dyDescent="0.2">
      <c r="O440" s="15">
        <v>11246</v>
      </c>
      <c r="P440" s="15" t="s">
        <v>720</v>
      </c>
      <c r="Q440" s="15" t="s">
        <v>747</v>
      </c>
      <c r="R440" s="15">
        <v>242</v>
      </c>
      <c r="S440" s="15">
        <v>136</v>
      </c>
      <c r="T440" s="80">
        <v>378</v>
      </c>
    </row>
    <row r="441" spans="15:20" x14ac:dyDescent="0.2">
      <c r="O441" s="15">
        <v>11268</v>
      </c>
      <c r="P441" s="15" t="s">
        <v>657</v>
      </c>
      <c r="Q441" s="15" t="s">
        <v>715</v>
      </c>
      <c r="R441" s="15">
        <v>288</v>
      </c>
      <c r="S441" s="15">
        <v>154</v>
      </c>
      <c r="T441" s="80">
        <v>442</v>
      </c>
    </row>
    <row r="442" spans="15:20" x14ac:dyDescent="0.2">
      <c r="O442" s="15">
        <v>11270</v>
      </c>
      <c r="P442" s="15" t="s">
        <v>657</v>
      </c>
      <c r="Q442" s="15" t="s">
        <v>714</v>
      </c>
      <c r="R442" s="15">
        <v>288</v>
      </c>
      <c r="S442" s="15">
        <v>154</v>
      </c>
      <c r="T442" s="80">
        <v>442</v>
      </c>
    </row>
    <row r="443" spans="15:20" x14ac:dyDescent="0.2">
      <c r="O443" s="15">
        <v>11326</v>
      </c>
      <c r="P443" s="15" t="s">
        <v>657</v>
      </c>
      <c r="Q443" s="15" t="s">
        <v>713</v>
      </c>
      <c r="R443" s="15">
        <v>108</v>
      </c>
      <c r="S443" s="15">
        <v>89</v>
      </c>
      <c r="T443" s="80">
        <v>197</v>
      </c>
    </row>
    <row r="444" spans="15:20" x14ac:dyDescent="0.2">
      <c r="O444" s="15">
        <v>11327</v>
      </c>
      <c r="P444" s="15" t="s">
        <v>657</v>
      </c>
      <c r="Q444" s="15" t="s">
        <v>712</v>
      </c>
      <c r="R444" s="15">
        <v>161</v>
      </c>
      <c r="S444" s="15">
        <v>161</v>
      </c>
      <c r="T444" s="80">
        <v>322</v>
      </c>
    </row>
    <row r="445" spans="15:20" x14ac:dyDescent="0.2">
      <c r="O445" s="15">
        <v>11328</v>
      </c>
      <c r="P445" s="15" t="s">
        <v>657</v>
      </c>
      <c r="Q445" s="15" t="s">
        <v>711</v>
      </c>
      <c r="R445" s="15">
        <v>302</v>
      </c>
      <c r="S445" s="15">
        <v>208</v>
      </c>
      <c r="T445" s="80">
        <v>510</v>
      </c>
    </row>
    <row r="446" spans="15:20" x14ac:dyDescent="0.2">
      <c r="O446" s="15">
        <v>11329</v>
      </c>
      <c r="P446" s="15" t="s">
        <v>657</v>
      </c>
      <c r="Q446" s="15" t="s">
        <v>710</v>
      </c>
      <c r="R446" s="15">
        <v>185</v>
      </c>
      <c r="S446" s="15">
        <v>110</v>
      </c>
      <c r="T446" s="80">
        <v>295</v>
      </c>
    </row>
    <row r="447" spans="15:20" x14ac:dyDescent="0.2">
      <c r="O447" s="15">
        <v>11331</v>
      </c>
      <c r="P447" s="15" t="s">
        <v>657</v>
      </c>
      <c r="Q447" s="15" t="s">
        <v>709</v>
      </c>
      <c r="R447" s="15">
        <v>89</v>
      </c>
      <c r="S447" s="15">
        <v>76</v>
      </c>
      <c r="T447" s="80">
        <v>165</v>
      </c>
    </row>
    <row r="448" spans="15:20" x14ac:dyDescent="0.2">
      <c r="O448" s="15">
        <v>11334</v>
      </c>
      <c r="P448" s="15" t="s">
        <v>657</v>
      </c>
      <c r="Q448" s="15" t="s">
        <v>707</v>
      </c>
      <c r="R448" s="15">
        <v>89</v>
      </c>
      <c r="S448" s="15">
        <v>83</v>
      </c>
      <c r="T448" s="80">
        <v>172</v>
      </c>
    </row>
    <row r="449" spans="15:20" x14ac:dyDescent="0.2">
      <c r="O449" s="15">
        <v>11335</v>
      </c>
      <c r="P449" s="15" t="s">
        <v>657</v>
      </c>
      <c r="Q449" s="15" t="s">
        <v>706</v>
      </c>
      <c r="R449" s="15">
        <v>176</v>
      </c>
      <c r="S449" s="15">
        <v>121</v>
      </c>
      <c r="T449" s="80">
        <v>297</v>
      </c>
    </row>
    <row r="450" spans="15:20" x14ac:dyDescent="0.2">
      <c r="O450" s="15">
        <v>11337</v>
      </c>
      <c r="P450" s="15" t="s">
        <v>657</v>
      </c>
      <c r="Q450" s="15" t="s">
        <v>704</v>
      </c>
      <c r="R450" s="15">
        <v>319</v>
      </c>
      <c r="S450" s="15">
        <v>139</v>
      </c>
      <c r="T450" s="80">
        <v>458</v>
      </c>
    </row>
    <row r="451" spans="15:20" x14ac:dyDescent="0.2">
      <c r="O451" s="15">
        <v>11337</v>
      </c>
      <c r="P451" s="15" t="s">
        <v>657</v>
      </c>
      <c r="Q451" s="15" t="s">
        <v>704</v>
      </c>
      <c r="R451" s="15">
        <v>187</v>
      </c>
      <c r="S451" s="15">
        <v>125</v>
      </c>
      <c r="T451" s="80">
        <v>312</v>
      </c>
    </row>
    <row r="452" spans="15:20" x14ac:dyDescent="0.2">
      <c r="O452" s="15">
        <v>11338</v>
      </c>
      <c r="P452" s="15" t="s">
        <v>657</v>
      </c>
      <c r="Q452" s="15" t="s">
        <v>703</v>
      </c>
      <c r="R452" s="15">
        <v>194</v>
      </c>
      <c r="S452" s="15">
        <v>176</v>
      </c>
      <c r="T452" s="80">
        <v>370</v>
      </c>
    </row>
    <row r="453" spans="15:20" x14ac:dyDescent="0.2">
      <c r="O453" s="15">
        <v>11340</v>
      </c>
      <c r="P453" s="15" t="s">
        <v>657</v>
      </c>
      <c r="Q453" s="15" t="s">
        <v>701</v>
      </c>
      <c r="R453" s="15">
        <v>162</v>
      </c>
      <c r="S453" s="15">
        <v>91</v>
      </c>
      <c r="T453" s="80">
        <v>253</v>
      </c>
    </row>
    <row r="454" spans="15:20" x14ac:dyDescent="0.2">
      <c r="O454" s="15">
        <v>11341</v>
      </c>
      <c r="P454" s="15" t="s">
        <v>657</v>
      </c>
      <c r="Q454" s="15" t="s">
        <v>700</v>
      </c>
      <c r="R454" s="15">
        <v>104</v>
      </c>
      <c r="S454" s="15">
        <v>97</v>
      </c>
      <c r="T454" s="80">
        <v>201</v>
      </c>
    </row>
    <row r="455" spans="15:20" x14ac:dyDescent="0.2">
      <c r="O455" s="15">
        <v>11342</v>
      </c>
      <c r="P455" s="15" t="s">
        <v>657</v>
      </c>
      <c r="Q455" s="15" t="s">
        <v>699</v>
      </c>
      <c r="R455" s="15">
        <v>173</v>
      </c>
      <c r="S455" s="15">
        <v>117</v>
      </c>
      <c r="T455" s="80">
        <v>290</v>
      </c>
    </row>
    <row r="456" spans="15:20" x14ac:dyDescent="0.2">
      <c r="O456" s="15">
        <v>11343</v>
      </c>
      <c r="P456" s="15" t="s">
        <v>657</v>
      </c>
      <c r="Q456" s="15" t="s">
        <v>698</v>
      </c>
      <c r="R456" s="15">
        <v>130</v>
      </c>
      <c r="S456" s="15">
        <v>82</v>
      </c>
      <c r="T456" s="80">
        <v>212</v>
      </c>
    </row>
    <row r="457" spans="15:20" x14ac:dyDescent="0.2">
      <c r="O457" s="15">
        <v>11344</v>
      </c>
      <c r="P457" s="15" t="s">
        <v>657</v>
      </c>
      <c r="Q457" s="15" t="s">
        <v>697</v>
      </c>
      <c r="R457" s="15">
        <v>130</v>
      </c>
      <c r="S457" s="15">
        <v>118</v>
      </c>
      <c r="T457" s="80">
        <v>248</v>
      </c>
    </row>
    <row r="458" spans="15:20" x14ac:dyDescent="0.2">
      <c r="O458" s="15">
        <v>11345</v>
      </c>
      <c r="P458" s="15" t="s">
        <v>657</v>
      </c>
      <c r="Q458" s="15" t="s">
        <v>696</v>
      </c>
      <c r="R458" s="15">
        <v>200</v>
      </c>
      <c r="S458" s="15">
        <v>104</v>
      </c>
      <c r="T458" s="80">
        <v>304</v>
      </c>
    </row>
    <row r="459" spans="15:20" x14ac:dyDescent="0.2">
      <c r="O459" s="15">
        <v>11346</v>
      </c>
      <c r="P459" s="15" t="s">
        <v>657</v>
      </c>
      <c r="Q459" s="15" t="s">
        <v>694</v>
      </c>
      <c r="R459" s="15">
        <v>120</v>
      </c>
      <c r="S459" s="15">
        <v>120</v>
      </c>
      <c r="T459" s="80">
        <v>240</v>
      </c>
    </row>
    <row r="460" spans="15:20" x14ac:dyDescent="0.2">
      <c r="O460" s="15">
        <v>11347</v>
      </c>
      <c r="P460" s="15" t="s">
        <v>657</v>
      </c>
      <c r="Q460" s="15" t="s">
        <v>692</v>
      </c>
      <c r="R460" s="15">
        <v>89</v>
      </c>
      <c r="S460" s="15">
        <v>79</v>
      </c>
      <c r="T460" s="80">
        <v>168</v>
      </c>
    </row>
    <row r="461" spans="15:20" x14ac:dyDescent="0.2">
      <c r="O461" s="15">
        <v>11348</v>
      </c>
      <c r="P461" s="15" t="s">
        <v>657</v>
      </c>
      <c r="Q461" s="15" t="s">
        <v>691</v>
      </c>
      <c r="R461" s="15">
        <v>128</v>
      </c>
      <c r="S461" s="15">
        <v>117</v>
      </c>
      <c r="T461" s="80">
        <v>245</v>
      </c>
    </row>
    <row r="462" spans="15:20" x14ac:dyDescent="0.2">
      <c r="O462" s="15">
        <v>11350</v>
      </c>
      <c r="P462" s="15" t="s">
        <v>657</v>
      </c>
      <c r="Q462" s="15" t="s">
        <v>690</v>
      </c>
      <c r="R462" s="15">
        <v>267</v>
      </c>
      <c r="S462" s="15">
        <v>128</v>
      </c>
      <c r="T462" s="80">
        <v>395</v>
      </c>
    </row>
    <row r="463" spans="15:20" x14ac:dyDescent="0.2">
      <c r="O463" s="15">
        <v>11351</v>
      </c>
      <c r="P463" s="15" t="s">
        <v>657</v>
      </c>
      <c r="Q463" s="15" t="s">
        <v>689</v>
      </c>
      <c r="R463" s="15">
        <v>118</v>
      </c>
      <c r="S463" s="15">
        <v>84</v>
      </c>
      <c r="T463" s="80">
        <v>202</v>
      </c>
    </row>
    <row r="464" spans="15:20" x14ac:dyDescent="0.2">
      <c r="O464" s="15">
        <v>11352</v>
      </c>
      <c r="P464" s="15" t="s">
        <v>657</v>
      </c>
      <c r="Q464" s="15" t="s">
        <v>688</v>
      </c>
      <c r="R464" s="15">
        <v>228</v>
      </c>
      <c r="S464" s="15">
        <v>132</v>
      </c>
      <c r="T464" s="80">
        <v>360</v>
      </c>
    </row>
    <row r="465" spans="15:20" x14ac:dyDescent="0.2">
      <c r="O465" s="15">
        <v>11354</v>
      </c>
      <c r="P465" s="15" t="s">
        <v>657</v>
      </c>
      <c r="Q465" s="15" t="s">
        <v>685</v>
      </c>
      <c r="R465" s="15">
        <v>113</v>
      </c>
      <c r="S465" s="15">
        <v>98</v>
      </c>
      <c r="T465" s="80">
        <v>211</v>
      </c>
    </row>
    <row r="466" spans="15:20" x14ac:dyDescent="0.2">
      <c r="O466" s="15">
        <v>11355</v>
      </c>
      <c r="P466" s="15" t="s">
        <v>657</v>
      </c>
      <c r="Q466" s="15" t="s">
        <v>684</v>
      </c>
      <c r="R466" s="15">
        <v>190</v>
      </c>
      <c r="S466" s="15">
        <v>93</v>
      </c>
      <c r="T466" s="80">
        <v>283</v>
      </c>
    </row>
    <row r="467" spans="15:20" x14ac:dyDescent="0.2">
      <c r="O467" s="15">
        <v>11356</v>
      </c>
      <c r="P467" s="15" t="s">
        <v>657</v>
      </c>
      <c r="Q467" s="15" t="s">
        <v>683</v>
      </c>
      <c r="R467" s="15">
        <v>82</v>
      </c>
      <c r="S467" s="15">
        <v>101</v>
      </c>
      <c r="T467" s="80">
        <v>183</v>
      </c>
    </row>
    <row r="468" spans="15:20" x14ac:dyDescent="0.2">
      <c r="O468" s="15">
        <v>11357</v>
      </c>
      <c r="P468" s="15" t="s">
        <v>657</v>
      </c>
      <c r="Q468" s="15" t="s">
        <v>682</v>
      </c>
      <c r="R468" s="15">
        <v>161</v>
      </c>
      <c r="S468" s="15">
        <v>161</v>
      </c>
      <c r="T468" s="80">
        <v>322</v>
      </c>
    </row>
    <row r="469" spans="15:20" x14ac:dyDescent="0.2">
      <c r="O469" s="15">
        <v>11361</v>
      </c>
      <c r="P469" s="15" t="s">
        <v>657</v>
      </c>
      <c r="Q469" s="15" t="s">
        <v>681</v>
      </c>
      <c r="R469" s="15">
        <v>129</v>
      </c>
      <c r="S469" s="15">
        <v>87</v>
      </c>
      <c r="T469" s="80">
        <v>216</v>
      </c>
    </row>
    <row r="470" spans="15:20" x14ac:dyDescent="0.2">
      <c r="O470" s="15">
        <v>11364</v>
      </c>
      <c r="P470" s="15" t="s">
        <v>657</v>
      </c>
      <c r="Q470" s="15" t="s">
        <v>680</v>
      </c>
      <c r="R470" s="15">
        <v>120</v>
      </c>
      <c r="S470" s="15">
        <v>105</v>
      </c>
      <c r="T470" s="80">
        <v>225</v>
      </c>
    </row>
    <row r="471" spans="15:20" x14ac:dyDescent="0.2">
      <c r="O471" s="15">
        <v>11365</v>
      </c>
      <c r="P471" s="15" t="s">
        <v>657</v>
      </c>
      <c r="Q471" s="15" t="s">
        <v>679</v>
      </c>
      <c r="R471" s="15">
        <v>153</v>
      </c>
      <c r="S471" s="15">
        <v>126</v>
      </c>
      <c r="T471" s="80">
        <v>279</v>
      </c>
    </row>
    <row r="472" spans="15:20" x14ac:dyDescent="0.2">
      <c r="O472" s="15">
        <v>11366</v>
      </c>
      <c r="P472" s="15" t="s">
        <v>657</v>
      </c>
      <c r="Q472" s="15" t="s">
        <v>676</v>
      </c>
      <c r="R472" s="15">
        <v>132</v>
      </c>
      <c r="S472" s="15">
        <v>127</v>
      </c>
      <c r="T472" s="80">
        <v>259</v>
      </c>
    </row>
    <row r="473" spans="15:20" x14ac:dyDescent="0.2">
      <c r="O473" s="15">
        <v>11367</v>
      </c>
      <c r="P473" s="15" t="s">
        <v>657</v>
      </c>
      <c r="Q473" s="15" t="s">
        <v>675</v>
      </c>
      <c r="R473" s="15">
        <v>91</v>
      </c>
      <c r="S473" s="15">
        <v>92</v>
      </c>
      <c r="T473" s="80">
        <v>183</v>
      </c>
    </row>
    <row r="474" spans="15:20" x14ac:dyDescent="0.2">
      <c r="O474" s="15">
        <v>11368</v>
      </c>
      <c r="P474" s="15" t="s">
        <v>657</v>
      </c>
      <c r="Q474" s="15" t="s">
        <v>673</v>
      </c>
      <c r="R474" s="15">
        <v>126</v>
      </c>
      <c r="S474" s="15">
        <v>109</v>
      </c>
      <c r="T474" s="80">
        <v>235</v>
      </c>
    </row>
    <row r="475" spans="15:20" x14ac:dyDescent="0.2">
      <c r="O475" s="15">
        <v>11369</v>
      </c>
      <c r="P475" s="15" t="s">
        <v>657</v>
      </c>
      <c r="Q475" s="15" t="s">
        <v>672</v>
      </c>
      <c r="R475" s="15">
        <v>300</v>
      </c>
      <c r="S475" s="15">
        <v>130</v>
      </c>
      <c r="T475" s="80">
        <v>430</v>
      </c>
    </row>
    <row r="476" spans="15:20" x14ac:dyDescent="0.2">
      <c r="O476" s="15">
        <v>11370</v>
      </c>
      <c r="P476" s="15" t="s">
        <v>657</v>
      </c>
      <c r="Q476" s="15" t="s">
        <v>670</v>
      </c>
      <c r="R476" s="15">
        <v>113</v>
      </c>
      <c r="S476" s="15">
        <v>90</v>
      </c>
      <c r="T476" s="80">
        <v>203</v>
      </c>
    </row>
    <row r="477" spans="15:20" x14ac:dyDescent="0.2">
      <c r="O477" s="15">
        <v>11373</v>
      </c>
      <c r="P477" s="15" t="s">
        <v>657</v>
      </c>
      <c r="Q477" s="15" t="s">
        <v>669</v>
      </c>
      <c r="R477" s="15">
        <v>152</v>
      </c>
      <c r="S477" s="15">
        <v>109</v>
      </c>
      <c r="T477" s="80">
        <v>261</v>
      </c>
    </row>
    <row r="478" spans="15:20" x14ac:dyDescent="0.2">
      <c r="O478" s="15">
        <v>11374</v>
      </c>
      <c r="P478" s="15" t="s">
        <v>657</v>
      </c>
      <c r="Q478" s="15" t="s">
        <v>668</v>
      </c>
      <c r="R478" s="15">
        <v>109</v>
      </c>
      <c r="S478" s="15">
        <v>92</v>
      </c>
      <c r="T478" s="80">
        <v>201</v>
      </c>
    </row>
    <row r="479" spans="15:20" x14ac:dyDescent="0.2">
      <c r="O479" s="15">
        <v>11389</v>
      </c>
      <c r="P479" s="15" t="s">
        <v>923</v>
      </c>
      <c r="Q479" s="15" t="s">
        <v>924</v>
      </c>
      <c r="R479" s="15">
        <v>150</v>
      </c>
      <c r="S479" s="15">
        <v>79</v>
      </c>
      <c r="T479" s="80">
        <v>229</v>
      </c>
    </row>
    <row r="480" spans="15:20" x14ac:dyDescent="0.2">
      <c r="O480" s="15">
        <v>11395</v>
      </c>
      <c r="P480" s="15" t="s">
        <v>923</v>
      </c>
      <c r="Q480" s="15" t="s">
        <v>922</v>
      </c>
      <c r="R480" s="15">
        <v>140</v>
      </c>
      <c r="S480" s="15">
        <v>86</v>
      </c>
      <c r="T480" s="80">
        <v>226</v>
      </c>
    </row>
    <row r="481" spans="15:20" x14ac:dyDescent="0.2">
      <c r="O481" s="15">
        <v>11395</v>
      </c>
      <c r="P481" s="15" t="s">
        <v>923</v>
      </c>
      <c r="Q481" s="15" t="s">
        <v>922</v>
      </c>
      <c r="R481" s="15">
        <v>160</v>
      </c>
      <c r="S481" s="15">
        <v>88</v>
      </c>
      <c r="T481" s="80">
        <v>248</v>
      </c>
    </row>
    <row r="482" spans="15:20" x14ac:dyDescent="0.2">
      <c r="O482" s="15">
        <v>11397</v>
      </c>
      <c r="P482" s="15" t="s">
        <v>750</v>
      </c>
      <c r="Q482" s="15" t="s">
        <v>754</v>
      </c>
      <c r="R482" s="15">
        <v>290</v>
      </c>
      <c r="S482" s="15">
        <v>132</v>
      </c>
      <c r="T482" s="80">
        <v>422</v>
      </c>
    </row>
    <row r="483" spans="15:20" x14ac:dyDescent="0.2">
      <c r="O483" s="15">
        <v>11398</v>
      </c>
      <c r="P483" s="15" t="s">
        <v>750</v>
      </c>
      <c r="Q483" s="15" t="s">
        <v>752</v>
      </c>
      <c r="R483" s="15">
        <v>300</v>
      </c>
      <c r="S483" s="15">
        <v>122</v>
      </c>
      <c r="T483" s="80">
        <v>422</v>
      </c>
    </row>
    <row r="484" spans="15:20" x14ac:dyDescent="0.2">
      <c r="O484" s="15">
        <v>11399</v>
      </c>
      <c r="P484" s="15" t="s">
        <v>481</v>
      </c>
      <c r="Q484" s="15" t="s">
        <v>487</v>
      </c>
      <c r="R484" s="15">
        <v>152</v>
      </c>
      <c r="S484" s="15">
        <v>60</v>
      </c>
      <c r="T484" s="80">
        <v>212</v>
      </c>
    </row>
    <row r="485" spans="15:20" x14ac:dyDescent="0.2">
      <c r="O485" s="15">
        <v>11401</v>
      </c>
      <c r="P485" s="15" t="s">
        <v>481</v>
      </c>
      <c r="Q485" s="15" t="s">
        <v>485</v>
      </c>
      <c r="R485" s="15">
        <v>224</v>
      </c>
      <c r="S485" s="15">
        <v>86</v>
      </c>
      <c r="T485" s="80">
        <v>310</v>
      </c>
    </row>
    <row r="486" spans="15:20" x14ac:dyDescent="0.2">
      <c r="O486" s="15">
        <v>11405</v>
      </c>
      <c r="P486" s="15" t="s">
        <v>481</v>
      </c>
      <c r="Q486" s="15" t="s">
        <v>480</v>
      </c>
      <c r="R486" s="15">
        <v>162</v>
      </c>
      <c r="S486" s="15">
        <v>66</v>
      </c>
      <c r="T486" s="80">
        <v>228</v>
      </c>
    </row>
    <row r="487" spans="15:20" x14ac:dyDescent="0.2">
      <c r="O487" s="15">
        <v>11410</v>
      </c>
      <c r="P487" s="15" t="s">
        <v>1174</v>
      </c>
      <c r="Q487" s="15" t="s">
        <v>1176</v>
      </c>
      <c r="R487" s="15">
        <v>180</v>
      </c>
      <c r="S487" s="15">
        <v>142</v>
      </c>
      <c r="T487" s="80">
        <v>322</v>
      </c>
    </row>
    <row r="488" spans="15:20" x14ac:dyDescent="0.2">
      <c r="O488" s="15">
        <v>11412</v>
      </c>
      <c r="P488" s="15" t="s">
        <v>885</v>
      </c>
      <c r="Q488" s="15" t="s">
        <v>888</v>
      </c>
      <c r="R488" s="15">
        <v>210</v>
      </c>
      <c r="S488" s="15">
        <v>131</v>
      </c>
      <c r="T488" s="80">
        <v>341</v>
      </c>
    </row>
    <row r="489" spans="15:20" x14ac:dyDescent="0.2">
      <c r="O489" s="15">
        <v>11413</v>
      </c>
      <c r="P489" s="15" t="s">
        <v>885</v>
      </c>
      <c r="Q489" s="15" t="s">
        <v>884</v>
      </c>
      <c r="R489" s="15">
        <v>220</v>
      </c>
      <c r="S489" s="15">
        <v>122</v>
      </c>
      <c r="T489" s="80">
        <v>342</v>
      </c>
    </row>
    <row r="490" spans="15:20" x14ac:dyDescent="0.2">
      <c r="O490" s="15">
        <v>11415</v>
      </c>
      <c r="P490" s="15" t="s">
        <v>834</v>
      </c>
      <c r="Q490" s="15" t="s">
        <v>858</v>
      </c>
      <c r="R490" s="15">
        <v>212</v>
      </c>
      <c r="S490" s="15">
        <v>103</v>
      </c>
      <c r="T490" s="80">
        <v>315</v>
      </c>
    </row>
    <row r="491" spans="15:20" x14ac:dyDescent="0.2">
      <c r="O491" s="15">
        <v>11423</v>
      </c>
      <c r="P491" s="15" t="s">
        <v>834</v>
      </c>
      <c r="Q491" s="15" t="s">
        <v>851</v>
      </c>
      <c r="R491" s="15">
        <v>242</v>
      </c>
      <c r="S491" s="15">
        <v>125</v>
      </c>
      <c r="T491" s="80">
        <v>367</v>
      </c>
    </row>
    <row r="492" spans="15:20" x14ac:dyDescent="0.2">
      <c r="O492" s="15">
        <v>11427</v>
      </c>
      <c r="P492" s="15" t="s">
        <v>834</v>
      </c>
      <c r="Q492" s="15" t="s">
        <v>849</v>
      </c>
      <c r="R492" s="15">
        <v>202</v>
      </c>
      <c r="S492" s="15">
        <v>117</v>
      </c>
      <c r="T492" s="80">
        <v>319</v>
      </c>
    </row>
    <row r="493" spans="15:20" x14ac:dyDescent="0.2">
      <c r="O493" s="15">
        <v>11429</v>
      </c>
      <c r="P493" s="15" t="s">
        <v>834</v>
      </c>
      <c r="Q493" s="15" t="s">
        <v>848</v>
      </c>
      <c r="R493" s="15">
        <v>212</v>
      </c>
      <c r="S493" s="15">
        <v>103</v>
      </c>
      <c r="T493" s="80">
        <v>315</v>
      </c>
    </row>
    <row r="494" spans="15:20" x14ac:dyDescent="0.2">
      <c r="O494" s="15">
        <v>11434</v>
      </c>
      <c r="P494" s="15" t="s">
        <v>834</v>
      </c>
      <c r="Q494" s="15" t="s">
        <v>840</v>
      </c>
      <c r="R494" s="15">
        <v>242</v>
      </c>
      <c r="S494" s="15">
        <v>125</v>
      </c>
      <c r="T494" s="80">
        <v>367</v>
      </c>
    </row>
    <row r="495" spans="15:20" x14ac:dyDescent="0.2">
      <c r="O495" s="15">
        <v>11439</v>
      </c>
      <c r="P495" s="15" t="s">
        <v>834</v>
      </c>
      <c r="Q495" s="15" t="s">
        <v>839</v>
      </c>
      <c r="R495" s="15">
        <v>242</v>
      </c>
      <c r="S495" s="15">
        <v>125</v>
      </c>
      <c r="T495" s="80">
        <v>367</v>
      </c>
    </row>
    <row r="496" spans="15:20" x14ac:dyDescent="0.2">
      <c r="O496" s="15">
        <v>11447</v>
      </c>
      <c r="P496" s="15" t="s">
        <v>834</v>
      </c>
      <c r="Q496" s="15" t="s">
        <v>838</v>
      </c>
      <c r="R496" s="15">
        <v>212</v>
      </c>
      <c r="S496" s="15">
        <v>103</v>
      </c>
      <c r="T496" s="80">
        <v>315</v>
      </c>
    </row>
    <row r="497" spans="15:20" x14ac:dyDescent="0.2">
      <c r="O497" s="15">
        <v>11451</v>
      </c>
      <c r="P497" s="15" t="s">
        <v>834</v>
      </c>
      <c r="Q497" s="15" t="s">
        <v>836</v>
      </c>
      <c r="R497" s="15">
        <v>212</v>
      </c>
      <c r="S497" s="15">
        <v>103</v>
      </c>
      <c r="T497" s="80">
        <v>315</v>
      </c>
    </row>
    <row r="498" spans="15:20" x14ac:dyDescent="0.2">
      <c r="O498" s="15">
        <v>11456</v>
      </c>
      <c r="P498" s="15" t="s">
        <v>720</v>
      </c>
      <c r="Q498" s="15" t="s">
        <v>746</v>
      </c>
      <c r="R498" s="15">
        <v>270</v>
      </c>
      <c r="S498" s="15">
        <v>121</v>
      </c>
      <c r="T498" s="80">
        <v>391</v>
      </c>
    </row>
    <row r="499" spans="15:20" x14ac:dyDescent="0.2">
      <c r="O499" s="15">
        <v>11460</v>
      </c>
      <c r="P499" s="15" t="s">
        <v>720</v>
      </c>
      <c r="Q499" s="15" t="s">
        <v>741</v>
      </c>
      <c r="R499" s="15">
        <v>163</v>
      </c>
      <c r="S499" s="15">
        <v>107</v>
      </c>
      <c r="T499" s="80">
        <v>270</v>
      </c>
    </row>
    <row r="500" spans="15:20" x14ac:dyDescent="0.2">
      <c r="O500" s="15">
        <v>11465</v>
      </c>
      <c r="P500" s="15" t="s">
        <v>720</v>
      </c>
      <c r="Q500" s="15" t="s">
        <v>735</v>
      </c>
      <c r="R500" s="15">
        <v>169</v>
      </c>
      <c r="S500" s="15">
        <v>88</v>
      </c>
      <c r="T500" s="80">
        <v>257</v>
      </c>
    </row>
    <row r="501" spans="15:20" x14ac:dyDescent="0.2">
      <c r="O501" s="15">
        <v>11468</v>
      </c>
      <c r="P501" s="15" t="s">
        <v>720</v>
      </c>
      <c r="Q501" s="15" t="s">
        <v>731</v>
      </c>
      <c r="R501" s="15">
        <v>141</v>
      </c>
      <c r="S501" s="15">
        <v>101</v>
      </c>
      <c r="T501" s="80">
        <v>242</v>
      </c>
    </row>
    <row r="502" spans="15:20" x14ac:dyDescent="0.2">
      <c r="O502" s="15">
        <v>11470</v>
      </c>
      <c r="P502" s="15" t="s">
        <v>720</v>
      </c>
      <c r="Q502" s="15" t="s">
        <v>730</v>
      </c>
      <c r="R502" s="15">
        <v>165</v>
      </c>
      <c r="S502" s="15">
        <v>108</v>
      </c>
      <c r="T502" s="80">
        <v>273</v>
      </c>
    </row>
    <row r="503" spans="15:20" x14ac:dyDescent="0.2">
      <c r="O503" s="15">
        <v>11471</v>
      </c>
      <c r="P503" s="15" t="s">
        <v>720</v>
      </c>
      <c r="Q503" s="15" t="s">
        <v>727</v>
      </c>
      <c r="R503" s="15">
        <v>258</v>
      </c>
      <c r="S503" s="15">
        <v>112</v>
      </c>
      <c r="T503" s="80">
        <v>370</v>
      </c>
    </row>
    <row r="504" spans="15:20" x14ac:dyDescent="0.2">
      <c r="O504" s="15">
        <v>11473</v>
      </c>
      <c r="P504" s="15" t="s">
        <v>720</v>
      </c>
      <c r="Q504" s="15" t="s">
        <v>726</v>
      </c>
      <c r="R504" s="15">
        <v>165</v>
      </c>
      <c r="S504" s="15">
        <v>120</v>
      </c>
      <c r="T504" s="80">
        <v>285</v>
      </c>
    </row>
    <row r="505" spans="15:20" x14ac:dyDescent="0.2">
      <c r="O505" s="15">
        <v>11479</v>
      </c>
      <c r="P505" s="15" t="s">
        <v>720</v>
      </c>
      <c r="Q505" s="15" t="s">
        <v>722</v>
      </c>
      <c r="R505" s="15">
        <v>360</v>
      </c>
      <c r="S505" s="15">
        <v>142</v>
      </c>
      <c r="T505" s="80">
        <v>502</v>
      </c>
    </row>
    <row r="506" spans="15:20" x14ac:dyDescent="0.2">
      <c r="O506" s="15">
        <v>11480</v>
      </c>
      <c r="P506" s="15" t="s">
        <v>657</v>
      </c>
      <c r="Q506" s="15" t="s">
        <v>666</v>
      </c>
      <c r="R506" s="15">
        <v>158</v>
      </c>
      <c r="S506" s="15">
        <v>106</v>
      </c>
      <c r="T506" s="80">
        <v>264</v>
      </c>
    </row>
    <row r="507" spans="15:20" x14ac:dyDescent="0.2">
      <c r="O507" s="15">
        <v>11483</v>
      </c>
      <c r="P507" s="15" t="s">
        <v>657</v>
      </c>
      <c r="Q507" s="15" t="s">
        <v>665</v>
      </c>
      <c r="R507" s="15">
        <v>103</v>
      </c>
      <c r="S507" s="15">
        <v>113</v>
      </c>
      <c r="T507" s="80">
        <v>216</v>
      </c>
    </row>
    <row r="508" spans="15:20" x14ac:dyDescent="0.2">
      <c r="O508" s="15">
        <v>11484</v>
      </c>
      <c r="P508" s="15" t="s">
        <v>657</v>
      </c>
      <c r="Q508" s="15" t="s">
        <v>664</v>
      </c>
      <c r="R508" s="15">
        <v>139</v>
      </c>
      <c r="S508" s="15">
        <v>107</v>
      </c>
      <c r="T508" s="80">
        <v>246</v>
      </c>
    </row>
    <row r="509" spans="15:20" x14ac:dyDescent="0.2">
      <c r="O509" s="15">
        <v>11485</v>
      </c>
      <c r="P509" s="15" t="s">
        <v>657</v>
      </c>
      <c r="Q509" s="15" t="s">
        <v>663</v>
      </c>
      <c r="R509" s="15">
        <v>136</v>
      </c>
      <c r="S509" s="15">
        <v>150</v>
      </c>
      <c r="T509" s="80">
        <v>286</v>
      </c>
    </row>
    <row r="510" spans="15:20" x14ac:dyDescent="0.2">
      <c r="O510" s="15">
        <v>11486</v>
      </c>
      <c r="P510" s="15" t="s">
        <v>657</v>
      </c>
      <c r="Q510" s="15" t="s">
        <v>662</v>
      </c>
      <c r="R510" s="15">
        <v>141</v>
      </c>
      <c r="S510" s="15">
        <v>109</v>
      </c>
      <c r="T510" s="80">
        <v>250</v>
      </c>
    </row>
    <row r="511" spans="15:20" x14ac:dyDescent="0.2">
      <c r="O511" s="15">
        <v>11487</v>
      </c>
      <c r="P511" s="15" t="s">
        <v>657</v>
      </c>
      <c r="Q511" s="15" t="s">
        <v>661</v>
      </c>
      <c r="R511" s="15">
        <v>141</v>
      </c>
      <c r="S511" s="15">
        <v>120</v>
      </c>
      <c r="T511" s="80">
        <v>261</v>
      </c>
    </row>
    <row r="512" spans="15:20" x14ac:dyDescent="0.2">
      <c r="O512" s="15">
        <v>11488</v>
      </c>
      <c r="P512" s="15" t="s">
        <v>657</v>
      </c>
      <c r="Q512" s="15" t="s">
        <v>660</v>
      </c>
      <c r="R512" s="15">
        <v>140</v>
      </c>
      <c r="S512" s="15">
        <v>84</v>
      </c>
      <c r="T512" s="80">
        <v>224</v>
      </c>
    </row>
    <row r="513" spans="15:20" x14ac:dyDescent="0.2">
      <c r="O513" s="15">
        <v>11489</v>
      </c>
      <c r="P513" s="15" t="s">
        <v>980</v>
      </c>
      <c r="Q513" s="15" t="s">
        <v>979</v>
      </c>
      <c r="R513" s="15">
        <v>75</v>
      </c>
      <c r="S513" s="15">
        <v>71</v>
      </c>
      <c r="T513" s="80">
        <v>146</v>
      </c>
    </row>
    <row r="514" spans="15:20" x14ac:dyDescent="0.2">
      <c r="O514" s="15">
        <v>11490</v>
      </c>
      <c r="P514" s="15" t="s">
        <v>637</v>
      </c>
      <c r="Q514" s="15" t="s">
        <v>638</v>
      </c>
      <c r="R514" s="15">
        <v>38</v>
      </c>
      <c r="S514" s="15">
        <v>20</v>
      </c>
      <c r="T514" s="80">
        <v>58</v>
      </c>
    </row>
    <row r="515" spans="15:20" x14ac:dyDescent="0.2">
      <c r="O515" s="15">
        <v>11491</v>
      </c>
      <c r="P515" s="15" t="s">
        <v>572</v>
      </c>
      <c r="Q515" s="15" t="s">
        <v>575</v>
      </c>
      <c r="R515" s="15">
        <v>146</v>
      </c>
      <c r="S515" s="15">
        <v>84</v>
      </c>
      <c r="T515" s="80">
        <v>230</v>
      </c>
    </row>
    <row r="516" spans="15:20" x14ac:dyDescent="0.2">
      <c r="O516" s="15">
        <v>11495</v>
      </c>
      <c r="P516" s="15" t="s">
        <v>549</v>
      </c>
      <c r="Q516" s="15" t="s">
        <v>550</v>
      </c>
      <c r="R516" s="15">
        <v>73</v>
      </c>
      <c r="S516" s="15">
        <v>56</v>
      </c>
      <c r="T516" s="80">
        <v>129</v>
      </c>
    </row>
    <row r="517" spans="15:20" x14ac:dyDescent="0.2">
      <c r="O517" s="15">
        <v>11500</v>
      </c>
      <c r="P517" s="15" t="s">
        <v>951</v>
      </c>
      <c r="Q517" s="15" t="s">
        <v>954</v>
      </c>
      <c r="R517" s="15">
        <v>134</v>
      </c>
      <c r="S517" s="15">
        <v>106</v>
      </c>
      <c r="T517" s="80">
        <v>240</v>
      </c>
    </row>
    <row r="518" spans="15:20" x14ac:dyDescent="0.2">
      <c r="O518" s="15">
        <v>11503</v>
      </c>
      <c r="P518" s="15" t="s">
        <v>101</v>
      </c>
      <c r="Q518" s="15" t="s">
        <v>106</v>
      </c>
      <c r="R518" s="15">
        <v>106</v>
      </c>
      <c r="S518" s="15">
        <v>85</v>
      </c>
      <c r="T518" s="80">
        <v>191</v>
      </c>
    </row>
    <row r="519" spans="15:20" x14ac:dyDescent="0.2">
      <c r="O519" s="15">
        <v>11504</v>
      </c>
      <c r="P519" s="15" t="s">
        <v>101</v>
      </c>
      <c r="Q519" s="15" t="s">
        <v>105</v>
      </c>
      <c r="R519" s="15">
        <v>236</v>
      </c>
      <c r="S519" s="15">
        <v>103</v>
      </c>
      <c r="T519" s="80">
        <v>339</v>
      </c>
    </row>
    <row r="520" spans="15:20" x14ac:dyDescent="0.2">
      <c r="O520" s="15">
        <v>11505</v>
      </c>
      <c r="P520" s="15" t="s">
        <v>101</v>
      </c>
      <c r="Q520" s="15" t="s">
        <v>102</v>
      </c>
      <c r="R520" s="15">
        <v>112</v>
      </c>
      <c r="S520" s="15">
        <v>86</v>
      </c>
      <c r="T520" s="80">
        <v>198</v>
      </c>
    </row>
    <row r="521" spans="15:20" x14ac:dyDescent="0.2">
      <c r="O521" s="15">
        <v>11507</v>
      </c>
      <c r="P521" s="15" t="s">
        <v>96</v>
      </c>
      <c r="Q521" s="15" t="s">
        <v>95</v>
      </c>
      <c r="R521" s="15">
        <v>243</v>
      </c>
      <c r="S521" s="15">
        <v>122</v>
      </c>
      <c r="T521" s="80">
        <v>365</v>
      </c>
    </row>
    <row r="522" spans="15:20" x14ac:dyDescent="0.2">
      <c r="O522" s="15">
        <v>11510</v>
      </c>
      <c r="P522" s="15" t="s">
        <v>455</v>
      </c>
      <c r="Q522" s="15" t="s">
        <v>462</v>
      </c>
      <c r="R522" s="15">
        <v>303</v>
      </c>
      <c r="S522" s="15">
        <v>149</v>
      </c>
      <c r="T522" s="80">
        <v>452</v>
      </c>
    </row>
    <row r="523" spans="15:20" x14ac:dyDescent="0.2">
      <c r="O523" s="15">
        <v>11513</v>
      </c>
      <c r="P523" s="15" t="s">
        <v>455</v>
      </c>
      <c r="Q523" s="15" t="s">
        <v>465</v>
      </c>
      <c r="R523" s="15">
        <v>152</v>
      </c>
      <c r="S523" s="15">
        <v>112</v>
      </c>
      <c r="T523" s="80">
        <v>264</v>
      </c>
    </row>
    <row r="524" spans="15:20" x14ac:dyDescent="0.2">
      <c r="O524" s="15">
        <v>11514</v>
      </c>
      <c r="P524" s="15" t="s">
        <v>455</v>
      </c>
      <c r="Q524" s="15" t="s">
        <v>454</v>
      </c>
      <c r="R524" s="15">
        <v>323</v>
      </c>
      <c r="S524" s="15">
        <v>128</v>
      </c>
      <c r="T524" s="80">
        <v>451</v>
      </c>
    </row>
    <row r="525" spans="15:20" x14ac:dyDescent="0.2">
      <c r="O525" s="15">
        <v>11515</v>
      </c>
      <c r="P525" s="15" t="s">
        <v>455</v>
      </c>
      <c r="Q525" s="15" t="s">
        <v>460</v>
      </c>
      <c r="R525" s="15">
        <v>266</v>
      </c>
      <c r="S525" s="15">
        <v>149</v>
      </c>
      <c r="T525" s="80">
        <v>415</v>
      </c>
    </row>
    <row r="526" spans="15:20" x14ac:dyDescent="0.2">
      <c r="O526" s="15">
        <v>11519</v>
      </c>
      <c r="P526" s="15" t="s">
        <v>455</v>
      </c>
      <c r="Q526" s="15" t="s">
        <v>463</v>
      </c>
      <c r="R526" s="15">
        <v>167</v>
      </c>
      <c r="S526" s="15">
        <v>121</v>
      </c>
      <c r="T526" s="80">
        <v>288</v>
      </c>
    </row>
    <row r="527" spans="15:20" x14ac:dyDescent="0.2">
      <c r="O527" s="15">
        <v>11520</v>
      </c>
      <c r="P527" s="15" t="s">
        <v>455</v>
      </c>
      <c r="Q527" s="15" t="s">
        <v>461</v>
      </c>
      <c r="R527" s="15">
        <v>185</v>
      </c>
      <c r="S527" s="15">
        <v>101</v>
      </c>
      <c r="T527" s="80">
        <v>286</v>
      </c>
    </row>
    <row r="528" spans="15:20" x14ac:dyDescent="0.2">
      <c r="O528" s="15">
        <v>11521</v>
      </c>
      <c r="P528" s="15" t="s">
        <v>455</v>
      </c>
      <c r="Q528" s="15" t="s">
        <v>456</v>
      </c>
      <c r="R528" s="15">
        <v>159</v>
      </c>
      <c r="S528" s="15">
        <v>112</v>
      </c>
      <c r="T528" s="80">
        <v>271</v>
      </c>
    </row>
    <row r="529" spans="15:20" x14ac:dyDescent="0.2">
      <c r="O529" s="15">
        <v>11523</v>
      </c>
      <c r="P529" s="15" t="s">
        <v>273</v>
      </c>
      <c r="Q529" s="15" t="s">
        <v>286</v>
      </c>
      <c r="R529" s="15">
        <v>148</v>
      </c>
      <c r="S529" s="15">
        <v>84</v>
      </c>
      <c r="T529" s="80">
        <v>232</v>
      </c>
    </row>
    <row r="530" spans="15:20" x14ac:dyDescent="0.2">
      <c r="O530" s="15">
        <v>11526</v>
      </c>
      <c r="P530" s="15" t="s">
        <v>273</v>
      </c>
      <c r="Q530" s="15" t="s">
        <v>285</v>
      </c>
      <c r="R530" s="15">
        <v>141</v>
      </c>
      <c r="S530" s="15">
        <v>86</v>
      </c>
      <c r="T530" s="80">
        <v>227</v>
      </c>
    </row>
    <row r="531" spans="15:20" x14ac:dyDescent="0.2">
      <c r="O531" s="15">
        <v>11529</v>
      </c>
      <c r="P531" s="15" t="s">
        <v>273</v>
      </c>
      <c r="Q531" s="15" t="s">
        <v>282</v>
      </c>
      <c r="R531" s="15">
        <v>140</v>
      </c>
      <c r="S531" s="15">
        <v>93</v>
      </c>
      <c r="T531" s="80">
        <v>233</v>
      </c>
    </row>
    <row r="532" spans="15:20" x14ac:dyDescent="0.2">
      <c r="O532" s="15">
        <v>11530</v>
      </c>
      <c r="P532" s="15" t="s">
        <v>273</v>
      </c>
      <c r="Q532" s="15" t="s">
        <v>281</v>
      </c>
      <c r="R532" s="15">
        <v>140</v>
      </c>
      <c r="S532" s="15">
        <v>93</v>
      </c>
      <c r="T532" s="80">
        <v>233</v>
      </c>
    </row>
    <row r="533" spans="15:20" x14ac:dyDescent="0.2">
      <c r="O533" s="15">
        <v>11531</v>
      </c>
      <c r="P533" s="15" t="s">
        <v>273</v>
      </c>
      <c r="Q533" s="15" t="s">
        <v>280</v>
      </c>
      <c r="R533" s="15">
        <v>115</v>
      </c>
      <c r="S533" s="15">
        <v>86</v>
      </c>
      <c r="T533" s="80">
        <v>201</v>
      </c>
    </row>
    <row r="534" spans="15:20" x14ac:dyDescent="0.2">
      <c r="O534" s="15">
        <v>11533</v>
      </c>
      <c r="P534" s="15" t="s">
        <v>273</v>
      </c>
      <c r="Q534" s="15" t="s">
        <v>279</v>
      </c>
      <c r="R534" s="15">
        <v>132</v>
      </c>
      <c r="S534" s="15">
        <v>83</v>
      </c>
      <c r="T534" s="80">
        <v>215</v>
      </c>
    </row>
    <row r="535" spans="15:20" x14ac:dyDescent="0.2">
      <c r="O535" s="15">
        <v>11534</v>
      </c>
      <c r="P535" s="15" t="s">
        <v>273</v>
      </c>
      <c r="Q535" s="15" t="s">
        <v>277</v>
      </c>
      <c r="R535" s="15">
        <v>161</v>
      </c>
      <c r="S535" s="15">
        <v>83</v>
      </c>
      <c r="T535" s="80">
        <v>244</v>
      </c>
    </row>
    <row r="536" spans="15:20" x14ac:dyDescent="0.2">
      <c r="O536" s="15">
        <v>11535</v>
      </c>
      <c r="P536" s="15" t="s">
        <v>273</v>
      </c>
      <c r="Q536" s="15" t="s">
        <v>276</v>
      </c>
      <c r="R536" s="15">
        <v>161</v>
      </c>
      <c r="S536" s="15">
        <v>93</v>
      </c>
      <c r="T536" s="80">
        <v>254</v>
      </c>
    </row>
    <row r="537" spans="15:20" x14ac:dyDescent="0.2">
      <c r="O537" s="15">
        <v>11538</v>
      </c>
      <c r="P537" s="15" t="s">
        <v>273</v>
      </c>
      <c r="Q537" s="15" t="s">
        <v>120</v>
      </c>
      <c r="R537" s="15">
        <v>171</v>
      </c>
      <c r="S537" s="15">
        <v>119</v>
      </c>
      <c r="T537" s="80">
        <v>290</v>
      </c>
    </row>
    <row r="538" spans="15:20" x14ac:dyDescent="0.2">
      <c r="O538" s="15">
        <v>11540</v>
      </c>
      <c r="P538" s="15" t="s">
        <v>308</v>
      </c>
      <c r="Q538" s="15" t="s">
        <v>310</v>
      </c>
      <c r="R538" s="15">
        <v>165</v>
      </c>
      <c r="S538" s="15">
        <v>101</v>
      </c>
      <c r="T538" s="80">
        <v>266</v>
      </c>
    </row>
    <row r="539" spans="15:20" x14ac:dyDescent="0.2">
      <c r="O539" s="15">
        <v>11541</v>
      </c>
      <c r="P539" s="15" t="s">
        <v>305</v>
      </c>
      <c r="Q539" s="15" t="s">
        <v>306</v>
      </c>
      <c r="R539" s="15">
        <v>165</v>
      </c>
      <c r="S539" s="15">
        <v>104</v>
      </c>
      <c r="T539" s="80">
        <v>269</v>
      </c>
    </row>
    <row r="540" spans="15:20" x14ac:dyDescent="0.2">
      <c r="O540" s="15">
        <v>11542</v>
      </c>
      <c r="P540" s="15" t="s">
        <v>184</v>
      </c>
      <c r="Q540" s="15" t="s">
        <v>186</v>
      </c>
      <c r="R540" s="15">
        <v>216</v>
      </c>
      <c r="S540" s="15">
        <v>74</v>
      </c>
      <c r="T540" s="80">
        <v>290</v>
      </c>
    </row>
    <row r="541" spans="15:20" x14ac:dyDescent="0.2">
      <c r="O541" s="15">
        <v>11545</v>
      </c>
      <c r="P541" s="15" t="s">
        <v>184</v>
      </c>
      <c r="Q541" s="15" t="s">
        <v>187</v>
      </c>
      <c r="R541" s="15">
        <v>246</v>
      </c>
      <c r="S541" s="15">
        <v>82</v>
      </c>
      <c r="T541" s="80">
        <v>328</v>
      </c>
    </row>
    <row r="542" spans="15:20" x14ac:dyDescent="0.2">
      <c r="O542" s="15">
        <v>11546</v>
      </c>
      <c r="P542" s="15" t="s">
        <v>184</v>
      </c>
      <c r="Q542" s="15" t="s">
        <v>183</v>
      </c>
      <c r="R542" s="15">
        <v>246</v>
      </c>
      <c r="S542" s="15">
        <v>82</v>
      </c>
      <c r="T542" s="80">
        <v>328</v>
      </c>
    </row>
    <row r="543" spans="15:20" x14ac:dyDescent="0.2">
      <c r="O543" s="15">
        <v>11547</v>
      </c>
      <c r="P543" s="15" t="s">
        <v>184</v>
      </c>
      <c r="Q543" s="15" t="s">
        <v>193</v>
      </c>
      <c r="R543" s="15">
        <v>189</v>
      </c>
      <c r="S543" s="15">
        <v>94</v>
      </c>
      <c r="T543" s="80">
        <v>283</v>
      </c>
    </row>
    <row r="544" spans="15:20" x14ac:dyDescent="0.2">
      <c r="O544" s="15">
        <v>11550</v>
      </c>
      <c r="P544" s="15" t="s">
        <v>141</v>
      </c>
      <c r="Q544" s="15" t="s">
        <v>152</v>
      </c>
      <c r="R544" s="15">
        <v>177</v>
      </c>
      <c r="S544" s="15">
        <v>126</v>
      </c>
      <c r="T544" s="80">
        <v>303</v>
      </c>
    </row>
    <row r="545" spans="15:20" x14ac:dyDescent="0.2">
      <c r="O545" s="15">
        <v>11553</v>
      </c>
      <c r="P545" s="15" t="s">
        <v>141</v>
      </c>
      <c r="Q545" s="15" t="s">
        <v>150</v>
      </c>
      <c r="R545" s="15">
        <v>117</v>
      </c>
      <c r="S545" s="15">
        <v>102</v>
      </c>
      <c r="T545" s="80">
        <v>219</v>
      </c>
    </row>
    <row r="546" spans="15:20" x14ac:dyDescent="0.2">
      <c r="O546" s="15">
        <v>11554</v>
      </c>
      <c r="P546" s="15" t="s">
        <v>141</v>
      </c>
      <c r="Q546" s="15" t="s">
        <v>143</v>
      </c>
      <c r="R546" s="15">
        <v>117</v>
      </c>
      <c r="S546" s="15">
        <v>102</v>
      </c>
      <c r="T546" s="80">
        <v>219</v>
      </c>
    </row>
    <row r="547" spans="15:20" x14ac:dyDescent="0.2">
      <c r="O547" s="15">
        <v>11555</v>
      </c>
      <c r="P547" s="15" t="s">
        <v>141</v>
      </c>
      <c r="Q547" s="15" t="s">
        <v>149</v>
      </c>
      <c r="R547" s="15">
        <v>158</v>
      </c>
      <c r="S547" s="15">
        <v>95</v>
      </c>
      <c r="T547" s="80">
        <v>253</v>
      </c>
    </row>
    <row r="548" spans="15:20" x14ac:dyDescent="0.2">
      <c r="O548" s="15">
        <v>11557</v>
      </c>
      <c r="P548" s="15" t="s">
        <v>141</v>
      </c>
      <c r="Q548" s="15" t="s">
        <v>140</v>
      </c>
      <c r="R548" s="15">
        <v>230</v>
      </c>
      <c r="S548" s="15">
        <v>127</v>
      </c>
      <c r="T548" s="80">
        <v>357</v>
      </c>
    </row>
    <row r="549" spans="15:20" x14ac:dyDescent="0.2">
      <c r="O549" s="15">
        <v>11576</v>
      </c>
      <c r="P549" s="15" t="s">
        <v>141</v>
      </c>
      <c r="Q549" s="15" t="s">
        <v>155</v>
      </c>
      <c r="R549" s="15">
        <v>304</v>
      </c>
      <c r="S549" s="15">
        <v>186</v>
      </c>
      <c r="T549" s="80">
        <v>490</v>
      </c>
    </row>
    <row r="550" spans="15:20" x14ac:dyDescent="0.2">
      <c r="O550" s="15">
        <v>11580</v>
      </c>
      <c r="P550" s="15" t="s">
        <v>141</v>
      </c>
      <c r="Q550" s="15" t="s">
        <v>148</v>
      </c>
      <c r="R550" s="15">
        <v>177</v>
      </c>
      <c r="S550" s="15">
        <v>126</v>
      </c>
      <c r="T550" s="80">
        <v>303</v>
      </c>
    </row>
    <row r="551" spans="15:20" x14ac:dyDescent="0.2">
      <c r="O551" s="15">
        <v>11582</v>
      </c>
      <c r="P551" s="15" t="s">
        <v>141</v>
      </c>
      <c r="Q551" s="15" t="s">
        <v>144</v>
      </c>
      <c r="R551" s="15">
        <v>244</v>
      </c>
      <c r="S551" s="15">
        <v>129</v>
      </c>
      <c r="T551" s="80">
        <v>373</v>
      </c>
    </row>
    <row r="552" spans="15:20" x14ac:dyDescent="0.2">
      <c r="O552" s="15">
        <v>11590</v>
      </c>
      <c r="P552" s="15" t="s">
        <v>197</v>
      </c>
      <c r="Q552" s="15" t="s">
        <v>202</v>
      </c>
      <c r="R552" s="15">
        <v>139</v>
      </c>
      <c r="S552" s="15">
        <v>109</v>
      </c>
      <c r="T552" s="80">
        <v>248</v>
      </c>
    </row>
    <row r="553" spans="15:20" x14ac:dyDescent="0.2">
      <c r="O553" s="15">
        <v>11590</v>
      </c>
      <c r="P553" s="15" t="s">
        <v>197</v>
      </c>
      <c r="Q553" s="15" t="s">
        <v>202</v>
      </c>
      <c r="R553" s="15">
        <v>69</v>
      </c>
      <c r="S553" s="15">
        <v>102</v>
      </c>
      <c r="T553" s="80">
        <v>171</v>
      </c>
    </row>
    <row r="554" spans="15:20" x14ac:dyDescent="0.2">
      <c r="O554" s="15">
        <v>11591</v>
      </c>
      <c r="P554" s="15" t="s">
        <v>197</v>
      </c>
      <c r="Q554" s="15" t="s">
        <v>201</v>
      </c>
      <c r="R554" s="15">
        <v>63</v>
      </c>
      <c r="S554" s="15">
        <v>79</v>
      </c>
      <c r="T554" s="80">
        <v>142</v>
      </c>
    </row>
    <row r="555" spans="15:20" x14ac:dyDescent="0.2">
      <c r="O555" s="15">
        <v>11598</v>
      </c>
      <c r="P555" s="15" t="s">
        <v>197</v>
      </c>
      <c r="Q555" s="15" t="s">
        <v>198</v>
      </c>
      <c r="R555" s="15">
        <v>61</v>
      </c>
      <c r="S555" s="15">
        <v>62</v>
      </c>
      <c r="T555" s="80">
        <v>123</v>
      </c>
    </row>
    <row r="556" spans="15:20" x14ac:dyDescent="0.2">
      <c r="O556" s="15">
        <v>11600</v>
      </c>
      <c r="P556" s="15" t="s">
        <v>109</v>
      </c>
      <c r="Q556" s="15" t="s">
        <v>110</v>
      </c>
      <c r="R556" s="15">
        <v>164</v>
      </c>
      <c r="S556" s="15">
        <v>58</v>
      </c>
      <c r="T556" s="80">
        <v>222</v>
      </c>
    </row>
    <row r="557" spans="15:20" x14ac:dyDescent="0.2">
      <c r="O557" s="15">
        <v>11601</v>
      </c>
      <c r="P557" s="15" t="s">
        <v>634</v>
      </c>
      <c r="Q557" s="15" t="s">
        <v>635</v>
      </c>
      <c r="R557" s="15">
        <v>76</v>
      </c>
      <c r="S557" s="15">
        <v>64</v>
      </c>
      <c r="T557" s="80">
        <v>140</v>
      </c>
    </row>
    <row r="558" spans="15:20" x14ac:dyDescent="0.2">
      <c r="O558" s="15">
        <v>11602</v>
      </c>
      <c r="P558" s="15" t="s">
        <v>612</v>
      </c>
      <c r="Q558" s="15" t="s">
        <v>630</v>
      </c>
      <c r="R558" s="15">
        <v>225</v>
      </c>
      <c r="S558" s="15">
        <v>102</v>
      </c>
      <c r="T558" s="80">
        <v>327</v>
      </c>
    </row>
    <row r="559" spans="15:20" x14ac:dyDescent="0.2">
      <c r="O559" s="15">
        <v>11603</v>
      </c>
      <c r="P559" s="15" t="s">
        <v>612</v>
      </c>
      <c r="Q559" s="15" t="s">
        <v>628</v>
      </c>
      <c r="R559" s="15">
        <v>70</v>
      </c>
      <c r="S559" s="15">
        <v>52</v>
      </c>
      <c r="T559" s="80">
        <v>122</v>
      </c>
    </row>
    <row r="560" spans="15:20" x14ac:dyDescent="0.2">
      <c r="O560" s="15">
        <v>11604</v>
      </c>
      <c r="P560" s="15" t="s">
        <v>612</v>
      </c>
      <c r="Q560" s="15" t="s">
        <v>621</v>
      </c>
      <c r="R560" s="15">
        <v>135</v>
      </c>
      <c r="S560" s="15">
        <v>91</v>
      </c>
      <c r="T560" s="80">
        <v>226</v>
      </c>
    </row>
    <row r="561" spans="15:20" x14ac:dyDescent="0.2">
      <c r="O561" s="15">
        <v>11605</v>
      </c>
      <c r="P561" s="15" t="s">
        <v>612</v>
      </c>
      <c r="Q561" s="15" t="s">
        <v>620</v>
      </c>
      <c r="R561" s="15">
        <v>61</v>
      </c>
      <c r="S561" s="15">
        <v>73</v>
      </c>
      <c r="T561" s="80">
        <v>134</v>
      </c>
    </row>
    <row r="562" spans="15:20" x14ac:dyDescent="0.2">
      <c r="O562" s="15">
        <v>11606</v>
      </c>
      <c r="P562" s="15" t="s">
        <v>612</v>
      </c>
      <c r="Q562" s="15" t="s">
        <v>614</v>
      </c>
      <c r="R562" s="15">
        <v>115</v>
      </c>
      <c r="S562" s="15">
        <v>75</v>
      </c>
      <c r="T562" s="80">
        <v>190</v>
      </c>
    </row>
    <row r="563" spans="15:20" x14ac:dyDescent="0.2">
      <c r="O563" s="15">
        <v>11607</v>
      </c>
      <c r="P563" s="15" t="s">
        <v>612</v>
      </c>
      <c r="Q563" s="15" t="s">
        <v>611</v>
      </c>
      <c r="R563" s="15">
        <v>181</v>
      </c>
      <c r="S563" s="15">
        <v>97</v>
      </c>
      <c r="T563" s="80">
        <v>278</v>
      </c>
    </row>
    <row r="564" spans="15:20" x14ac:dyDescent="0.2">
      <c r="O564" s="15">
        <v>11609</v>
      </c>
      <c r="P564" s="15" t="s">
        <v>565</v>
      </c>
      <c r="Q564" s="15" t="s">
        <v>570</v>
      </c>
      <c r="R564" s="15">
        <v>150</v>
      </c>
      <c r="S564" s="15">
        <v>97</v>
      </c>
      <c r="T564" s="80">
        <v>247</v>
      </c>
    </row>
    <row r="565" spans="15:20" x14ac:dyDescent="0.2">
      <c r="O565" s="15">
        <v>11610</v>
      </c>
      <c r="P565" s="15" t="s">
        <v>555</v>
      </c>
      <c r="Q565" s="15" t="s">
        <v>557</v>
      </c>
      <c r="R565" s="15">
        <v>130</v>
      </c>
      <c r="S565" s="15">
        <v>46</v>
      </c>
      <c r="T565" s="80">
        <v>176</v>
      </c>
    </row>
    <row r="566" spans="15:20" x14ac:dyDescent="0.2">
      <c r="O566" s="15">
        <v>11612</v>
      </c>
      <c r="P566" s="15" t="s">
        <v>385</v>
      </c>
      <c r="Q566" s="15" t="s">
        <v>390</v>
      </c>
      <c r="R566" s="15">
        <v>128</v>
      </c>
      <c r="S566" s="15">
        <v>77</v>
      </c>
      <c r="T566" s="80">
        <v>205</v>
      </c>
    </row>
    <row r="567" spans="15:20" x14ac:dyDescent="0.2">
      <c r="O567" s="15">
        <v>11613</v>
      </c>
      <c r="P567" s="15" t="s">
        <v>385</v>
      </c>
      <c r="Q567" s="15" t="s">
        <v>387</v>
      </c>
      <c r="R567" s="15">
        <v>101</v>
      </c>
      <c r="S567" s="15">
        <v>86</v>
      </c>
      <c r="T567" s="80">
        <v>187</v>
      </c>
    </row>
    <row r="568" spans="15:20" x14ac:dyDescent="0.2">
      <c r="O568" s="15">
        <v>11619</v>
      </c>
      <c r="P568" s="15" t="s">
        <v>241</v>
      </c>
      <c r="Q568" s="15" t="s">
        <v>242</v>
      </c>
      <c r="R568" s="15">
        <v>112</v>
      </c>
      <c r="S568" s="15">
        <v>76</v>
      </c>
      <c r="T568" s="80">
        <v>188</v>
      </c>
    </row>
    <row r="569" spans="15:20" x14ac:dyDescent="0.2">
      <c r="O569" s="15">
        <v>11621</v>
      </c>
      <c r="P569" s="15" t="s">
        <v>218</v>
      </c>
      <c r="Q569" s="15" t="s">
        <v>224</v>
      </c>
      <c r="R569" s="15">
        <v>162</v>
      </c>
      <c r="S569" s="15">
        <v>73</v>
      </c>
      <c r="T569" s="80">
        <v>235</v>
      </c>
    </row>
    <row r="570" spans="15:20" x14ac:dyDescent="0.2">
      <c r="O570" s="15">
        <v>11622</v>
      </c>
      <c r="P570" s="15" t="s">
        <v>218</v>
      </c>
      <c r="Q570" s="15" t="s">
        <v>221</v>
      </c>
      <c r="R570" s="15">
        <v>82</v>
      </c>
      <c r="S570" s="15">
        <v>58</v>
      </c>
      <c r="T570" s="80">
        <v>140</v>
      </c>
    </row>
    <row r="571" spans="15:20" x14ac:dyDescent="0.2">
      <c r="O571" s="15">
        <v>11623</v>
      </c>
      <c r="P571" s="15" t="s">
        <v>218</v>
      </c>
      <c r="Q571" s="15" t="s">
        <v>220</v>
      </c>
      <c r="R571" s="15">
        <v>123</v>
      </c>
      <c r="S571" s="15">
        <v>84</v>
      </c>
      <c r="T571" s="80">
        <v>207</v>
      </c>
    </row>
    <row r="572" spans="15:20" x14ac:dyDescent="0.2">
      <c r="O572" s="15">
        <v>11625</v>
      </c>
      <c r="P572" s="15" t="s">
        <v>218</v>
      </c>
      <c r="Q572" s="15" t="s">
        <v>217</v>
      </c>
      <c r="R572" s="15">
        <v>183</v>
      </c>
      <c r="S572" s="15">
        <v>94</v>
      </c>
      <c r="T572" s="80">
        <v>277</v>
      </c>
    </row>
    <row r="573" spans="15:20" x14ac:dyDescent="0.2">
      <c r="O573" s="15">
        <v>11626</v>
      </c>
      <c r="P573" s="15" t="s">
        <v>218</v>
      </c>
      <c r="Q573" s="15" t="s">
        <v>219</v>
      </c>
      <c r="R573" s="15">
        <v>207</v>
      </c>
      <c r="S573" s="15">
        <v>91</v>
      </c>
      <c r="T573" s="80">
        <v>298</v>
      </c>
    </row>
    <row r="574" spans="15:20" x14ac:dyDescent="0.2">
      <c r="O574" s="15">
        <v>11629</v>
      </c>
      <c r="P574" s="15" t="s">
        <v>504</v>
      </c>
      <c r="Q574" s="15" t="s">
        <v>543</v>
      </c>
      <c r="R574" s="15">
        <v>170</v>
      </c>
      <c r="S574" s="15">
        <v>92</v>
      </c>
      <c r="T574" s="80">
        <v>262</v>
      </c>
    </row>
    <row r="575" spans="15:20" x14ac:dyDescent="0.2">
      <c r="O575" s="15">
        <v>11631</v>
      </c>
      <c r="P575" s="15" t="s">
        <v>504</v>
      </c>
      <c r="Q575" s="15" t="s">
        <v>527</v>
      </c>
      <c r="R575" s="15">
        <v>273</v>
      </c>
      <c r="S575" s="15">
        <v>108</v>
      </c>
      <c r="T575" s="80">
        <v>381</v>
      </c>
    </row>
    <row r="576" spans="15:20" x14ac:dyDescent="0.2">
      <c r="O576" s="15">
        <v>11632</v>
      </c>
      <c r="P576" s="15" t="s">
        <v>504</v>
      </c>
      <c r="Q576" s="15" t="s">
        <v>542</v>
      </c>
      <c r="R576" s="15">
        <v>106</v>
      </c>
      <c r="S576" s="15">
        <v>85</v>
      </c>
      <c r="T576" s="80">
        <v>191</v>
      </c>
    </row>
    <row r="577" spans="15:20" x14ac:dyDescent="0.2">
      <c r="O577" s="15">
        <v>11633</v>
      </c>
      <c r="P577" s="15" t="s">
        <v>504</v>
      </c>
      <c r="Q577" s="15" t="s">
        <v>541</v>
      </c>
      <c r="R577" s="15">
        <v>242</v>
      </c>
      <c r="S577" s="15">
        <v>119</v>
      </c>
      <c r="T577" s="80">
        <v>361</v>
      </c>
    </row>
    <row r="578" spans="15:20" x14ac:dyDescent="0.2">
      <c r="O578" s="15">
        <v>11634</v>
      </c>
      <c r="P578" s="15" t="s">
        <v>504</v>
      </c>
      <c r="Q578" s="15" t="s">
        <v>540</v>
      </c>
      <c r="R578" s="15">
        <v>106</v>
      </c>
      <c r="S578" s="15">
        <v>75</v>
      </c>
      <c r="T578" s="80">
        <v>181</v>
      </c>
    </row>
    <row r="579" spans="15:20" x14ac:dyDescent="0.2">
      <c r="O579" s="15">
        <v>11638</v>
      </c>
      <c r="P579" s="15" t="s">
        <v>504</v>
      </c>
      <c r="Q579" s="15" t="s">
        <v>537</v>
      </c>
      <c r="R579" s="15">
        <v>119</v>
      </c>
      <c r="S579" s="15">
        <v>76</v>
      </c>
      <c r="T579" s="80">
        <v>195</v>
      </c>
    </row>
    <row r="580" spans="15:20" x14ac:dyDescent="0.2">
      <c r="O580" s="15">
        <v>11639</v>
      </c>
      <c r="P580" s="15" t="s">
        <v>504</v>
      </c>
      <c r="Q580" s="15" t="s">
        <v>536</v>
      </c>
      <c r="R580" s="15">
        <v>151</v>
      </c>
      <c r="S580" s="15">
        <v>79</v>
      </c>
      <c r="T580" s="80">
        <v>230</v>
      </c>
    </row>
    <row r="581" spans="15:20" x14ac:dyDescent="0.2">
      <c r="O581" s="15">
        <v>11641</v>
      </c>
      <c r="P581" s="15" t="s">
        <v>504</v>
      </c>
      <c r="Q581" s="15" t="s">
        <v>533</v>
      </c>
      <c r="R581" s="15">
        <v>141</v>
      </c>
      <c r="S581" s="15">
        <v>69</v>
      </c>
      <c r="T581" s="80">
        <v>210</v>
      </c>
    </row>
    <row r="582" spans="15:20" x14ac:dyDescent="0.2">
      <c r="O582" s="15">
        <v>11644</v>
      </c>
      <c r="P582" s="15" t="s">
        <v>504</v>
      </c>
      <c r="Q582" s="15" t="s">
        <v>529</v>
      </c>
      <c r="R582" s="15">
        <v>99</v>
      </c>
      <c r="S582" s="15">
        <v>88</v>
      </c>
      <c r="T582" s="80">
        <v>187</v>
      </c>
    </row>
    <row r="583" spans="15:20" x14ac:dyDescent="0.2">
      <c r="O583" s="15">
        <v>11645</v>
      </c>
      <c r="P583" s="15" t="s">
        <v>504</v>
      </c>
      <c r="Q583" s="15" t="s">
        <v>528</v>
      </c>
      <c r="R583" s="15">
        <v>130</v>
      </c>
      <c r="S583" s="15">
        <v>59</v>
      </c>
      <c r="T583" s="80">
        <v>189</v>
      </c>
    </row>
    <row r="584" spans="15:20" x14ac:dyDescent="0.2">
      <c r="O584" s="15">
        <v>11648</v>
      </c>
      <c r="P584" s="15" t="s">
        <v>504</v>
      </c>
      <c r="Q584" s="15" t="s">
        <v>526</v>
      </c>
      <c r="R584" s="15">
        <v>145</v>
      </c>
      <c r="S584" s="15">
        <v>84</v>
      </c>
      <c r="T584" s="80">
        <v>229</v>
      </c>
    </row>
    <row r="585" spans="15:20" x14ac:dyDescent="0.2">
      <c r="O585" s="15">
        <v>11650</v>
      </c>
      <c r="P585" s="15" t="s">
        <v>504</v>
      </c>
      <c r="Q585" s="15" t="s">
        <v>522</v>
      </c>
      <c r="R585" s="15">
        <v>160</v>
      </c>
      <c r="S585" s="15">
        <v>62</v>
      </c>
      <c r="T585" s="80">
        <v>222</v>
      </c>
    </row>
    <row r="586" spans="15:20" x14ac:dyDescent="0.2">
      <c r="O586" s="15">
        <v>11652</v>
      </c>
      <c r="P586" s="15" t="s">
        <v>504</v>
      </c>
      <c r="Q586" s="15" t="s">
        <v>519</v>
      </c>
      <c r="R586" s="15">
        <v>108</v>
      </c>
      <c r="S586" s="15">
        <v>64</v>
      </c>
      <c r="T586" s="80">
        <v>172</v>
      </c>
    </row>
    <row r="587" spans="15:20" x14ac:dyDescent="0.2">
      <c r="O587" s="15">
        <v>11653</v>
      </c>
      <c r="P587" s="15" t="s">
        <v>504</v>
      </c>
      <c r="Q587" s="15" t="s">
        <v>518</v>
      </c>
      <c r="R587" s="15">
        <v>132</v>
      </c>
      <c r="S587" s="15">
        <v>61</v>
      </c>
      <c r="T587" s="80">
        <v>193</v>
      </c>
    </row>
    <row r="588" spans="15:20" x14ac:dyDescent="0.2">
      <c r="O588" s="15">
        <v>11655</v>
      </c>
      <c r="P588" s="15" t="s">
        <v>504</v>
      </c>
      <c r="Q588" s="15" t="s">
        <v>513</v>
      </c>
      <c r="R588" s="15">
        <v>181</v>
      </c>
      <c r="S588" s="15">
        <v>99</v>
      </c>
      <c r="T588" s="80">
        <v>280</v>
      </c>
    </row>
    <row r="589" spans="15:20" x14ac:dyDescent="0.2">
      <c r="O589" s="15">
        <v>11657</v>
      </c>
      <c r="P589" s="15" t="s">
        <v>504</v>
      </c>
      <c r="Q589" s="15" t="s">
        <v>511</v>
      </c>
      <c r="R589" s="15">
        <v>111</v>
      </c>
      <c r="S589" s="15">
        <v>51</v>
      </c>
      <c r="T589" s="80">
        <v>162</v>
      </c>
    </row>
    <row r="590" spans="15:20" x14ac:dyDescent="0.2">
      <c r="O590" s="15">
        <v>11660</v>
      </c>
      <c r="P590" s="15" t="s">
        <v>504</v>
      </c>
      <c r="Q590" s="15" t="s">
        <v>510</v>
      </c>
      <c r="R590" s="15">
        <v>154</v>
      </c>
      <c r="S590" s="15">
        <v>104</v>
      </c>
      <c r="T590" s="80">
        <v>258</v>
      </c>
    </row>
    <row r="591" spans="15:20" x14ac:dyDescent="0.2">
      <c r="O591" s="15">
        <v>11662</v>
      </c>
      <c r="P591" s="15" t="s">
        <v>504</v>
      </c>
      <c r="Q591" s="15" t="s">
        <v>509</v>
      </c>
      <c r="R591" s="15">
        <v>120</v>
      </c>
      <c r="S591" s="15">
        <v>59</v>
      </c>
      <c r="T591" s="80">
        <v>179</v>
      </c>
    </row>
    <row r="592" spans="15:20" x14ac:dyDescent="0.2">
      <c r="O592" s="15">
        <v>11665</v>
      </c>
      <c r="P592" s="15" t="s">
        <v>504</v>
      </c>
      <c r="Q592" s="15" t="s">
        <v>503</v>
      </c>
      <c r="R592" s="15">
        <v>134</v>
      </c>
      <c r="S592" s="15">
        <v>63</v>
      </c>
      <c r="T592" s="80">
        <v>197</v>
      </c>
    </row>
    <row r="593" spans="15:20" x14ac:dyDescent="0.2">
      <c r="O593" s="15">
        <v>11666</v>
      </c>
      <c r="P593" s="15" t="s">
        <v>449</v>
      </c>
      <c r="Q593" s="15" t="s">
        <v>452</v>
      </c>
      <c r="R593" s="15">
        <v>118</v>
      </c>
      <c r="S593" s="15">
        <v>88</v>
      </c>
      <c r="T593" s="80">
        <v>206</v>
      </c>
    </row>
    <row r="594" spans="15:20" x14ac:dyDescent="0.2">
      <c r="O594" s="15">
        <v>11666</v>
      </c>
      <c r="P594" s="15" t="s">
        <v>449</v>
      </c>
      <c r="Q594" s="15" t="s">
        <v>452</v>
      </c>
      <c r="R594" s="15">
        <v>155</v>
      </c>
      <c r="S594" s="15">
        <v>91</v>
      </c>
      <c r="T594" s="80">
        <v>246</v>
      </c>
    </row>
    <row r="595" spans="15:20" x14ac:dyDescent="0.2">
      <c r="O595" s="15">
        <v>11667</v>
      </c>
      <c r="P595" s="15" t="s">
        <v>449</v>
      </c>
      <c r="Q595" s="15" t="s">
        <v>448</v>
      </c>
      <c r="R595" s="15">
        <v>180</v>
      </c>
      <c r="S595" s="15">
        <v>121</v>
      </c>
      <c r="T595" s="80">
        <v>301</v>
      </c>
    </row>
    <row r="596" spans="15:20" x14ac:dyDescent="0.2">
      <c r="O596" s="15">
        <v>11670</v>
      </c>
      <c r="P596" s="15" t="s">
        <v>396</v>
      </c>
      <c r="Q596" s="15" t="s">
        <v>397</v>
      </c>
      <c r="R596" s="15">
        <v>133</v>
      </c>
      <c r="S596" s="15">
        <v>85</v>
      </c>
      <c r="T596" s="80">
        <v>218</v>
      </c>
    </row>
    <row r="597" spans="15:20" x14ac:dyDescent="0.2">
      <c r="O597" s="15">
        <v>11673</v>
      </c>
      <c r="P597" s="15" t="s">
        <v>392</v>
      </c>
      <c r="Q597" s="15" t="s">
        <v>394</v>
      </c>
      <c r="R597" s="15">
        <v>213</v>
      </c>
      <c r="S597" s="15">
        <v>120</v>
      </c>
      <c r="T597" s="80">
        <v>333</v>
      </c>
    </row>
    <row r="598" spans="15:20" x14ac:dyDescent="0.2">
      <c r="O598" s="15">
        <v>11674</v>
      </c>
      <c r="P598" s="15" t="s">
        <v>204</v>
      </c>
      <c r="Q598" s="15" t="s">
        <v>203</v>
      </c>
      <c r="R598" s="15">
        <v>220</v>
      </c>
      <c r="S598" s="15">
        <v>109</v>
      </c>
      <c r="T598" s="80">
        <v>329</v>
      </c>
    </row>
    <row r="599" spans="15:20" x14ac:dyDescent="0.2">
      <c r="O599" s="15">
        <v>11676</v>
      </c>
      <c r="P599" s="15" t="s">
        <v>137</v>
      </c>
      <c r="Q599" s="15" t="s">
        <v>136</v>
      </c>
      <c r="R599" s="15">
        <v>220</v>
      </c>
      <c r="S599" s="15">
        <v>121</v>
      </c>
      <c r="T599" s="80">
        <v>341</v>
      </c>
    </row>
    <row r="600" spans="15:20" x14ac:dyDescent="0.2">
      <c r="O600" s="15">
        <v>11676</v>
      </c>
      <c r="P600" s="15" t="s">
        <v>137</v>
      </c>
      <c r="Q600" s="15" t="s">
        <v>136</v>
      </c>
      <c r="R600" s="15">
        <v>264</v>
      </c>
      <c r="S600" s="15">
        <v>125</v>
      </c>
      <c r="T600" s="80">
        <v>389</v>
      </c>
    </row>
    <row r="601" spans="15:20" x14ac:dyDescent="0.2">
      <c r="O601" s="15">
        <v>11680</v>
      </c>
      <c r="P601" s="15" t="s">
        <v>1082</v>
      </c>
      <c r="Q601" s="15" t="s">
        <v>1087</v>
      </c>
      <c r="R601" s="15">
        <v>168</v>
      </c>
      <c r="S601" s="15">
        <v>48</v>
      </c>
      <c r="T601" s="80">
        <v>216</v>
      </c>
    </row>
    <row r="602" spans="15:20" x14ac:dyDescent="0.2">
      <c r="O602" s="15">
        <v>11681</v>
      </c>
      <c r="P602" s="15" t="s">
        <v>1082</v>
      </c>
      <c r="Q602" s="15" t="s">
        <v>1084</v>
      </c>
      <c r="R602" s="15">
        <v>157</v>
      </c>
      <c r="S602" s="15">
        <v>93</v>
      </c>
      <c r="T602" s="80">
        <v>250</v>
      </c>
    </row>
    <row r="603" spans="15:20" x14ac:dyDescent="0.2">
      <c r="O603" s="15">
        <v>11682</v>
      </c>
      <c r="P603" s="15" t="s">
        <v>1082</v>
      </c>
      <c r="Q603" s="15" t="s">
        <v>1083</v>
      </c>
      <c r="R603" s="15">
        <v>52</v>
      </c>
      <c r="S603" s="15">
        <v>44</v>
      </c>
      <c r="T603" s="80">
        <v>96</v>
      </c>
    </row>
    <row r="604" spans="15:20" x14ac:dyDescent="0.2">
      <c r="O604" s="15">
        <v>11683</v>
      </c>
      <c r="P604" s="15" t="s">
        <v>1082</v>
      </c>
      <c r="Q604" s="15" t="s">
        <v>1081</v>
      </c>
      <c r="R604" s="15">
        <v>116</v>
      </c>
      <c r="S604" s="15">
        <v>79</v>
      </c>
      <c r="T604" s="80">
        <v>195</v>
      </c>
    </row>
    <row r="605" spans="15:20" x14ac:dyDescent="0.2">
      <c r="O605" s="15">
        <v>11686</v>
      </c>
      <c r="P605" s="15" t="s">
        <v>589</v>
      </c>
      <c r="Q605" s="15" t="s">
        <v>592</v>
      </c>
      <c r="R605" s="15">
        <v>117</v>
      </c>
      <c r="S605" s="15">
        <v>79</v>
      </c>
      <c r="T605" s="80">
        <v>196</v>
      </c>
    </row>
    <row r="606" spans="15:20" x14ac:dyDescent="0.2">
      <c r="O606" s="15">
        <v>11687</v>
      </c>
      <c r="P606" s="15" t="s">
        <v>589</v>
      </c>
      <c r="Q606" s="15" t="s">
        <v>591</v>
      </c>
      <c r="R606" s="15">
        <v>117</v>
      </c>
      <c r="S606" s="15">
        <v>79</v>
      </c>
      <c r="T606" s="80">
        <v>196</v>
      </c>
    </row>
    <row r="607" spans="15:20" x14ac:dyDescent="0.2">
      <c r="O607" s="15">
        <v>11688</v>
      </c>
      <c r="P607" s="15" t="s">
        <v>589</v>
      </c>
      <c r="Q607" s="15" t="s">
        <v>590</v>
      </c>
      <c r="R607" s="15">
        <v>117</v>
      </c>
      <c r="S607" s="15">
        <v>79</v>
      </c>
      <c r="T607" s="80">
        <v>196</v>
      </c>
    </row>
    <row r="608" spans="15:20" x14ac:dyDescent="0.2">
      <c r="O608" s="15">
        <v>11689</v>
      </c>
      <c r="P608" s="15" t="s">
        <v>589</v>
      </c>
      <c r="Q608" s="15" t="s">
        <v>588</v>
      </c>
      <c r="R608" s="15">
        <v>0</v>
      </c>
      <c r="S608" s="15">
        <v>21</v>
      </c>
      <c r="T608" s="80">
        <v>21</v>
      </c>
    </row>
    <row r="609" spans="15:20" x14ac:dyDescent="0.2">
      <c r="O609" s="15">
        <v>11691</v>
      </c>
      <c r="P609" s="15" t="s">
        <v>587</v>
      </c>
      <c r="Q609" s="15" t="s">
        <v>586</v>
      </c>
      <c r="R609" s="15">
        <v>242</v>
      </c>
      <c r="S609" s="15">
        <v>162</v>
      </c>
      <c r="T609" s="80">
        <v>404</v>
      </c>
    </row>
    <row r="610" spans="15:20" x14ac:dyDescent="0.2">
      <c r="O610" s="15">
        <v>11692</v>
      </c>
      <c r="P610" s="15" t="s">
        <v>580</v>
      </c>
      <c r="Q610" s="15" t="s">
        <v>579</v>
      </c>
      <c r="R610" s="15">
        <v>321</v>
      </c>
      <c r="S610" s="15">
        <v>120</v>
      </c>
      <c r="T610" s="80">
        <v>441</v>
      </c>
    </row>
    <row r="611" spans="15:20" x14ac:dyDescent="0.2">
      <c r="O611" s="15">
        <v>11694</v>
      </c>
      <c r="P611" s="15" t="s">
        <v>563</v>
      </c>
      <c r="Q611" s="15" t="s">
        <v>562</v>
      </c>
      <c r="R611" s="15">
        <v>321</v>
      </c>
      <c r="S611" s="15">
        <v>117</v>
      </c>
      <c r="T611" s="80">
        <v>438</v>
      </c>
    </row>
    <row r="612" spans="15:20" x14ac:dyDescent="0.2">
      <c r="O612" s="15">
        <v>11695</v>
      </c>
      <c r="P612" s="15" t="s">
        <v>495</v>
      </c>
      <c r="Q612" s="15" t="s">
        <v>494</v>
      </c>
      <c r="R612" s="15">
        <v>406</v>
      </c>
      <c r="S612" s="15">
        <v>121</v>
      </c>
      <c r="T612" s="80">
        <v>527</v>
      </c>
    </row>
    <row r="613" spans="15:20" x14ac:dyDescent="0.2">
      <c r="O613" s="15">
        <v>11696</v>
      </c>
      <c r="P613" s="15" t="s">
        <v>471</v>
      </c>
      <c r="Q613" s="15" t="s">
        <v>470</v>
      </c>
      <c r="R613" s="15">
        <v>148</v>
      </c>
      <c r="S613" s="15">
        <v>101</v>
      </c>
      <c r="T613" s="80">
        <v>249</v>
      </c>
    </row>
    <row r="614" spans="15:20" x14ac:dyDescent="0.2">
      <c r="O614" s="15">
        <v>11697</v>
      </c>
      <c r="P614" s="15" t="s">
        <v>447</v>
      </c>
      <c r="Q614" s="15" t="s">
        <v>446</v>
      </c>
      <c r="R614" s="15">
        <v>192</v>
      </c>
      <c r="S614" s="15">
        <v>97</v>
      </c>
      <c r="T614" s="80">
        <v>289</v>
      </c>
    </row>
    <row r="615" spans="15:20" x14ac:dyDescent="0.2">
      <c r="O615" s="15">
        <v>11698</v>
      </c>
      <c r="P615" s="15" t="s">
        <v>427</v>
      </c>
      <c r="Q615" s="15" t="s">
        <v>426</v>
      </c>
      <c r="R615" s="15">
        <v>69</v>
      </c>
      <c r="S615" s="15">
        <v>49</v>
      </c>
      <c r="T615" s="80">
        <v>118</v>
      </c>
    </row>
    <row r="616" spans="15:20" x14ac:dyDescent="0.2">
      <c r="O616" s="15">
        <v>11700</v>
      </c>
      <c r="P616" s="15" t="s">
        <v>339</v>
      </c>
      <c r="Q616" s="15" t="s">
        <v>338</v>
      </c>
      <c r="R616" s="15">
        <v>220</v>
      </c>
      <c r="S616" s="15">
        <v>92</v>
      </c>
      <c r="T616" s="80">
        <v>312</v>
      </c>
    </row>
    <row r="617" spans="15:20" x14ac:dyDescent="0.2">
      <c r="O617" s="15">
        <v>11701</v>
      </c>
      <c r="P617" s="15" t="s">
        <v>263</v>
      </c>
      <c r="Q617" s="15" t="s">
        <v>262</v>
      </c>
      <c r="R617" s="15">
        <v>284</v>
      </c>
      <c r="S617" s="15">
        <v>129</v>
      </c>
      <c r="T617" s="80">
        <v>413</v>
      </c>
    </row>
    <row r="618" spans="15:20" x14ac:dyDescent="0.2">
      <c r="O618" s="15">
        <v>11701</v>
      </c>
      <c r="P618" s="15" t="s">
        <v>263</v>
      </c>
      <c r="Q618" s="15" t="s">
        <v>262</v>
      </c>
      <c r="R618" s="15">
        <v>248</v>
      </c>
      <c r="S618" s="15">
        <v>125</v>
      </c>
      <c r="T618" s="80">
        <v>373</v>
      </c>
    </row>
    <row r="619" spans="15:20" x14ac:dyDescent="0.2">
      <c r="O619" s="15">
        <v>11703</v>
      </c>
      <c r="P619" s="15" t="s">
        <v>337</v>
      </c>
      <c r="Q619" s="15" t="s">
        <v>336</v>
      </c>
      <c r="R619" s="15">
        <v>150</v>
      </c>
      <c r="S619" s="15">
        <v>69</v>
      </c>
      <c r="T619" s="80">
        <v>219</v>
      </c>
    </row>
    <row r="620" spans="15:20" x14ac:dyDescent="0.2">
      <c r="O620" s="15">
        <v>11704</v>
      </c>
      <c r="P620" s="15" t="s">
        <v>334</v>
      </c>
      <c r="Q620" s="15" t="s">
        <v>333</v>
      </c>
      <c r="R620" s="15">
        <v>112</v>
      </c>
      <c r="S620" s="15">
        <v>95</v>
      </c>
      <c r="T620" s="80">
        <v>207</v>
      </c>
    </row>
    <row r="621" spans="15:20" x14ac:dyDescent="0.2">
      <c r="O621" s="15">
        <v>11705</v>
      </c>
      <c r="P621" s="15" t="s">
        <v>209</v>
      </c>
      <c r="Q621" s="15" t="s">
        <v>208</v>
      </c>
      <c r="R621" s="15">
        <v>20</v>
      </c>
      <c r="S621" s="15">
        <v>18</v>
      </c>
      <c r="T621" s="80">
        <v>38</v>
      </c>
    </row>
    <row r="622" spans="15:20" x14ac:dyDescent="0.2">
      <c r="O622" s="15">
        <v>11707</v>
      </c>
      <c r="P622" s="15" t="s">
        <v>131</v>
      </c>
      <c r="Q622" s="15" t="s">
        <v>133</v>
      </c>
      <c r="R622" s="15">
        <v>176</v>
      </c>
      <c r="S622" s="15">
        <v>119</v>
      </c>
      <c r="T622" s="80">
        <v>295</v>
      </c>
    </row>
    <row r="623" spans="15:20" x14ac:dyDescent="0.2">
      <c r="O623" s="15">
        <v>11708</v>
      </c>
      <c r="P623" s="15" t="s">
        <v>131</v>
      </c>
      <c r="Q623" s="15" t="s">
        <v>132</v>
      </c>
      <c r="R623" s="15">
        <v>190</v>
      </c>
      <c r="S623" s="15">
        <v>103</v>
      </c>
      <c r="T623" s="80">
        <v>293</v>
      </c>
    </row>
    <row r="624" spans="15:20" x14ac:dyDescent="0.2">
      <c r="O624" s="15">
        <v>11709</v>
      </c>
      <c r="P624" s="15" t="s">
        <v>131</v>
      </c>
      <c r="Q624" s="15" t="s">
        <v>130</v>
      </c>
      <c r="R624" s="15">
        <v>267</v>
      </c>
      <c r="S624" s="15">
        <v>111</v>
      </c>
      <c r="T624" s="80">
        <v>378</v>
      </c>
    </row>
    <row r="625" spans="15:20" x14ac:dyDescent="0.2">
      <c r="O625" s="15">
        <v>11710</v>
      </c>
      <c r="P625" s="15" t="s">
        <v>112</v>
      </c>
      <c r="Q625" s="15" t="s">
        <v>111</v>
      </c>
      <c r="R625" s="15">
        <v>73</v>
      </c>
      <c r="S625" s="15">
        <v>64</v>
      </c>
      <c r="T625" s="80">
        <v>137</v>
      </c>
    </row>
    <row r="626" spans="15:20" x14ac:dyDescent="0.2">
      <c r="O626" s="15">
        <v>11729</v>
      </c>
      <c r="P626" s="15" t="s">
        <v>358</v>
      </c>
      <c r="Q626" s="15" t="s">
        <v>357</v>
      </c>
      <c r="R626" s="15">
        <v>145</v>
      </c>
      <c r="S626" s="15">
        <v>76</v>
      </c>
      <c r="T626" s="80">
        <v>221</v>
      </c>
    </row>
    <row r="627" spans="15:20" x14ac:dyDescent="0.2">
      <c r="O627" s="15">
        <v>11730</v>
      </c>
      <c r="P627" s="15" t="s">
        <v>957</v>
      </c>
      <c r="Q627" s="15" t="s">
        <v>956</v>
      </c>
      <c r="R627" s="15">
        <v>168</v>
      </c>
      <c r="S627" s="15">
        <v>69</v>
      </c>
      <c r="T627" s="80">
        <v>237</v>
      </c>
    </row>
    <row r="628" spans="15:20" x14ac:dyDescent="0.2">
      <c r="O628" s="15">
        <v>11736</v>
      </c>
      <c r="P628" s="15" t="s">
        <v>374</v>
      </c>
      <c r="Q628" s="15" t="s">
        <v>382</v>
      </c>
      <c r="R628" s="15">
        <v>140</v>
      </c>
      <c r="S628" s="15">
        <v>91</v>
      </c>
      <c r="T628" s="80">
        <v>231</v>
      </c>
    </row>
    <row r="629" spans="15:20" x14ac:dyDescent="0.2">
      <c r="O629" s="15">
        <v>11737</v>
      </c>
      <c r="P629" s="15" t="s">
        <v>1199</v>
      </c>
      <c r="Q629" s="15" t="s">
        <v>99</v>
      </c>
      <c r="R629" s="15">
        <v>175</v>
      </c>
      <c r="S629" s="15">
        <v>117</v>
      </c>
      <c r="T629" s="80">
        <v>292</v>
      </c>
    </row>
    <row r="630" spans="15:20" x14ac:dyDescent="0.2">
      <c r="O630" s="15">
        <v>11738</v>
      </c>
      <c r="P630" s="15" t="s">
        <v>1129</v>
      </c>
      <c r="Q630" s="15" t="s">
        <v>99</v>
      </c>
      <c r="R630" s="15">
        <v>77</v>
      </c>
      <c r="S630" s="15">
        <v>53</v>
      </c>
      <c r="T630" s="80">
        <v>130</v>
      </c>
    </row>
    <row r="631" spans="15:20" x14ac:dyDescent="0.2">
      <c r="O631" s="15">
        <v>11741</v>
      </c>
      <c r="P631" s="15" t="s">
        <v>810</v>
      </c>
      <c r="Q631" s="15" t="s">
        <v>99</v>
      </c>
      <c r="R631" s="15">
        <v>220</v>
      </c>
      <c r="S631" s="15">
        <v>108</v>
      </c>
      <c r="T631" s="80">
        <v>328</v>
      </c>
    </row>
    <row r="632" spans="15:20" x14ac:dyDescent="0.2">
      <c r="O632" s="15">
        <v>11742</v>
      </c>
      <c r="P632" s="15" t="s">
        <v>1140</v>
      </c>
      <c r="Q632" s="15" t="s">
        <v>99</v>
      </c>
      <c r="R632" s="15">
        <v>138</v>
      </c>
      <c r="S632" s="15">
        <v>91</v>
      </c>
      <c r="T632" s="80">
        <v>229</v>
      </c>
    </row>
    <row r="633" spans="15:20" x14ac:dyDescent="0.2">
      <c r="O633" s="15">
        <v>11744</v>
      </c>
      <c r="P633" s="15" t="s">
        <v>989</v>
      </c>
      <c r="Q633" s="15" t="s">
        <v>99</v>
      </c>
      <c r="R633" s="15">
        <v>72</v>
      </c>
      <c r="S633" s="15">
        <v>51</v>
      </c>
      <c r="T633" s="80">
        <v>123</v>
      </c>
    </row>
    <row r="634" spans="15:20" x14ac:dyDescent="0.2">
      <c r="O634" s="15">
        <v>11745</v>
      </c>
      <c r="P634" s="15" t="s">
        <v>983</v>
      </c>
      <c r="Q634" s="15" t="s">
        <v>99</v>
      </c>
      <c r="R634" s="15">
        <v>147</v>
      </c>
      <c r="S634" s="15">
        <v>122</v>
      </c>
      <c r="T634" s="80">
        <v>269</v>
      </c>
    </row>
    <row r="635" spans="15:20" x14ac:dyDescent="0.2">
      <c r="O635" s="15">
        <v>11746</v>
      </c>
      <c r="P635" s="15" t="s">
        <v>967</v>
      </c>
      <c r="Q635" s="15" t="s">
        <v>99</v>
      </c>
      <c r="R635" s="15">
        <v>100</v>
      </c>
      <c r="S635" s="15">
        <v>49</v>
      </c>
      <c r="T635" s="80">
        <v>149</v>
      </c>
    </row>
    <row r="636" spans="15:20" x14ac:dyDescent="0.2">
      <c r="O636" s="15">
        <v>11747</v>
      </c>
      <c r="P636" s="15" t="s">
        <v>935</v>
      </c>
      <c r="Q636" s="15" t="s">
        <v>99</v>
      </c>
      <c r="R636" s="15">
        <v>180</v>
      </c>
      <c r="S636" s="15">
        <v>60</v>
      </c>
      <c r="T636" s="80">
        <v>240</v>
      </c>
    </row>
    <row r="637" spans="15:20" x14ac:dyDescent="0.2">
      <c r="O637" s="15">
        <v>11748</v>
      </c>
      <c r="P637" s="15" t="s">
        <v>921</v>
      </c>
      <c r="Q637" s="15" t="s">
        <v>99</v>
      </c>
      <c r="R637" s="15">
        <v>62</v>
      </c>
      <c r="S637" s="15">
        <v>48</v>
      </c>
      <c r="T637" s="80">
        <v>110</v>
      </c>
    </row>
    <row r="638" spans="15:20" x14ac:dyDescent="0.2">
      <c r="O638" s="15">
        <v>11750</v>
      </c>
      <c r="P638" s="15" t="s">
        <v>804</v>
      </c>
      <c r="Q638" s="15" t="s">
        <v>99</v>
      </c>
      <c r="R638" s="15">
        <v>140</v>
      </c>
      <c r="S638" s="15">
        <v>40</v>
      </c>
      <c r="T638" s="80">
        <v>180</v>
      </c>
    </row>
    <row r="639" spans="15:20" x14ac:dyDescent="0.2">
      <c r="O639" s="15">
        <v>11751</v>
      </c>
      <c r="P639" s="15" t="s">
        <v>504</v>
      </c>
      <c r="Q639" s="15" t="s">
        <v>99</v>
      </c>
      <c r="R639" s="15">
        <v>102</v>
      </c>
      <c r="S639" s="15">
        <v>65</v>
      </c>
      <c r="T639" s="80">
        <v>167</v>
      </c>
    </row>
    <row r="640" spans="15:20" x14ac:dyDescent="0.2">
      <c r="O640" s="15">
        <v>11752</v>
      </c>
      <c r="P640" s="15" t="s">
        <v>449</v>
      </c>
      <c r="Q640" s="15" t="s">
        <v>99</v>
      </c>
      <c r="R640" s="15">
        <v>118</v>
      </c>
      <c r="S640" s="15">
        <v>88</v>
      </c>
      <c r="T640" s="80">
        <v>206</v>
      </c>
    </row>
    <row r="641" spans="15:20" x14ac:dyDescent="0.2">
      <c r="O641" s="15">
        <v>11752</v>
      </c>
      <c r="P641" s="15" t="s">
        <v>449</v>
      </c>
      <c r="Q641" s="15" t="s">
        <v>99</v>
      </c>
      <c r="R641" s="15">
        <v>155</v>
      </c>
      <c r="S641" s="15">
        <v>91</v>
      </c>
      <c r="T641" s="80">
        <v>246</v>
      </c>
    </row>
    <row r="642" spans="15:20" x14ac:dyDescent="0.2">
      <c r="O642" s="15">
        <v>11753</v>
      </c>
      <c r="P642" s="15" t="s">
        <v>402</v>
      </c>
      <c r="Q642" s="15" t="s">
        <v>99</v>
      </c>
      <c r="R642" s="15">
        <v>84</v>
      </c>
      <c r="S642" s="15">
        <v>58</v>
      </c>
      <c r="T642" s="80">
        <v>142</v>
      </c>
    </row>
    <row r="643" spans="15:20" x14ac:dyDescent="0.2">
      <c r="O643" s="15">
        <v>11754</v>
      </c>
      <c r="P643" s="15" t="s">
        <v>392</v>
      </c>
      <c r="Q643" s="15" t="s">
        <v>99</v>
      </c>
      <c r="R643" s="15">
        <v>127</v>
      </c>
      <c r="S643" s="15">
        <v>70</v>
      </c>
      <c r="T643" s="80">
        <v>197</v>
      </c>
    </row>
    <row r="644" spans="15:20" x14ac:dyDescent="0.2">
      <c r="O644" s="15">
        <v>11755</v>
      </c>
      <c r="P644" s="15" t="s">
        <v>137</v>
      </c>
      <c r="Q644" s="15" t="s">
        <v>99</v>
      </c>
      <c r="R644" s="15">
        <v>160</v>
      </c>
      <c r="S644" s="15">
        <v>92</v>
      </c>
      <c r="T644" s="80">
        <v>252</v>
      </c>
    </row>
    <row r="645" spans="15:20" x14ac:dyDescent="0.2">
      <c r="O645" s="15">
        <v>11756</v>
      </c>
      <c r="P645" s="15" t="s">
        <v>1197</v>
      </c>
      <c r="Q645" s="15" t="s">
        <v>99</v>
      </c>
      <c r="R645" s="15">
        <v>148</v>
      </c>
      <c r="S645" s="15">
        <v>92</v>
      </c>
      <c r="T645" s="80">
        <v>240</v>
      </c>
    </row>
    <row r="646" spans="15:20" x14ac:dyDescent="0.2">
      <c r="O646" s="15">
        <v>11757</v>
      </c>
      <c r="P646" s="15" t="s">
        <v>1174</v>
      </c>
      <c r="Q646" s="15" t="s">
        <v>99</v>
      </c>
      <c r="R646" s="15">
        <v>213</v>
      </c>
      <c r="S646" s="15">
        <v>121</v>
      </c>
      <c r="T646" s="80">
        <v>334</v>
      </c>
    </row>
    <row r="647" spans="15:20" x14ac:dyDescent="0.2">
      <c r="O647" s="15">
        <v>11758</v>
      </c>
      <c r="P647" s="15" t="s">
        <v>1170</v>
      </c>
      <c r="Q647" s="15" t="s">
        <v>99</v>
      </c>
      <c r="R647" s="15">
        <v>98</v>
      </c>
      <c r="S647" s="15">
        <v>81</v>
      </c>
      <c r="T647" s="80">
        <v>179</v>
      </c>
    </row>
    <row r="648" spans="15:20" x14ac:dyDescent="0.2">
      <c r="O648" s="15">
        <v>11760</v>
      </c>
      <c r="P648" s="15" t="s">
        <v>1145</v>
      </c>
      <c r="Q648" s="15" t="s">
        <v>99</v>
      </c>
      <c r="R648" s="15">
        <v>78</v>
      </c>
      <c r="S648" s="15">
        <v>68</v>
      </c>
      <c r="T648" s="80">
        <v>146</v>
      </c>
    </row>
    <row r="649" spans="15:20" x14ac:dyDescent="0.2">
      <c r="O649" s="15">
        <v>11762</v>
      </c>
      <c r="P649" s="15" t="s">
        <v>1097</v>
      </c>
      <c r="Q649" s="15" t="s">
        <v>99</v>
      </c>
      <c r="R649" s="15">
        <v>82</v>
      </c>
      <c r="S649" s="15">
        <v>69</v>
      </c>
      <c r="T649" s="80">
        <v>151</v>
      </c>
    </row>
    <row r="650" spans="15:20" x14ac:dyDescent="0.2">
      <c r="O650" s="15">
        <v>11763</v>
      </c>
      <c r="P650" s="15" t="s">
        <v>1043</v>
      </c>
      <c r="Q650" s="15" t="s">
        <v>99</v>
      </c>
      <c r="R650" s="15">
        <v>124</v>
      </c>
      <c r="S650" s="15">
        <v>107</v>
      </c>
      <c r="T650" s="80">
        <v>231</v>
      </c>
    </row>
    <row r="651" spans="15:20" x14ac:dyDescent="0.2">
      <c r="O651" s="15">
        <v>11764</v>
      </c>
      <c r="P651" s="15" t="s">
        <v>962</v>
      </c>
      <c r="Q651" s="15" t="s">
        <v>99</v>
      </c>
      <c r="R651" s="15">
        <v>155</v>
      </c>
      <c r="S651" s="15">
        <v>83</v>
      </c>
      <c r="T651" s="80">
        <v>238</v>
      </c>
    </row>
    <row r="652" spans="15:20" x14ac:dyDescent="0.2">
      <c r="O652" s="15">
        <v>11765</v>
      </c>
      <c r="P652" s="15" t="s">
        <v>946</v>
      </c>
      <c r="Q652" s="15" t="s">
        <v>99</v>
      </c>
      <c r="R652" s="15">
        <v>211</v>
      </c>
      <c r="S652" s="15">
        <v>108</v>
      </c>
      <c r="T652" s="80">
        <v>319</v>
      </c>
    </row>
    <row r="653" spans="15:20" x14ac:dyDescent="0.2">
      <c r="O653" s="15">
        <v>11766</v>
      </c>
      <c r="P653" s="15" t="s">
        <v>896</v>
      </c>
      <c r="Q653" s="15" t="s">
        <v>99</v>
      </c>
      <c r="R653" s="15">
        <v>239</v>
      </c>
      <c r="S653" s="15">
        <v>115</v>
      </c>
      <c r="T653" s="80">
        <v>354</v>
      </c>
    </row>
    <row r="654" spans="15:20" x14ac:dyDescent="0.2">
      <c r="O654" s="15">
        <v>11767</v>
      </c>
      <c r="P654" s="15" t="s">
        <v>871</v>
      </c>
      <c r="Q654" s="15" t="s">
        <v>99</v>
      </c>
      <c r="R654" s="15">
        <v>72</v>
      </c>
      <c r="S654" s="15">
        <v>63</v>
      </c>
      <c r="T654" s="80">
        <v>135</v>
      </c>
    </row>
    <row r="655" spans="15:20" x14ac:dyDescent="0.2">
      <c r="O655" s="15">
        <v>11768</v>
      </c>
      <c r="P655" s="15" t="s">
        <v>791</v>
      </c>
      <c r="Q655" s="15" t="s">
        <v>99</v>
      </c>
      <c r="R655" s="15">
        <v>90</v>
      </c>
      <c r="S655" s="15">
        <v>62</v>
      </c>
      <c r="T655" s="80">
        <v>152</v>
      </c>
    </row>
    <row r="656" spans="15:20" x14ac:dyDescent="0.2">
      <c r="O656" s="15">
        <v>11769</v>
      </c>
      <c r="P656" s="15" t="s">
        <v>720</v>
      </c>
      <c r="Q656" s="15" t="s">
        <v>99</v>
      </c>
      <c r="R656" s="15">
        <v>191</v>
      </c>
      <c r="S656" s="15">
        <v>114</v>
      </c>
      <c r="T656" s="80">
        <v>305</v>
      </c>
    </row>
    <row r="657" spans="15:20" x14ac:dyDescent="0.2">
      <c r="O657" s="15">
        <v>11771</v>
      </c>
      <c r="P657" s="15" t="s">
        <v>646</v>
      </c>
      <c r="Q657" s="15" t="s">
        <v>99</v>
      </c>
      <c r="R657" s="15">
        <v>138</v>
      </c>
      <c r="S657" s="15">
        <v>98</v>
      </c>
      <c r="T657" s="80">
        <v>236</v>
      </c>
    </row>
    <row r="658" spans="15:20" x14ac:dyDescent="0.2">
      <c r="O658" s="15">
        <v>11772</v>
      </c>
      <c r="P658" s="15" t="s">
        <v>605</v>
      </c>
      <c r="Q658" s="15" t="s">
        <v>99</v>
      </c>
      <c r="R658" s="15">
        <v>75</v>
      </c>
      <c r="S658" s="15">
        <v>53</v>
      </c>
      <c r="T658" s="80">
        <v>128</v>
      </c>
    </row>
    <row r="659" spans="15:20" x14ac:dyDescent="0.2">
      <c r="O659" s="15">
        <v>11773</v>
      </c>
      <c r="P659" s="15" t="s">
        <v>600</v>
      </c>
      <c r="Q659" s="15" t="s">
        <v>99</v>
      </c>
      <c r="R659" s="15">
        <v>82</v>
      </c>
      <c r="S659" s="15">
        <v>80</v>
      </c>
      <c r="T659" s="80">
        <v>162</v>
      </c>
    </row>
    <row r="660" spans="15:20" x14ac:dyDescent="0.2">
      <c r="O660" s="15">
        <v>11774</v>
      </c>
      <c r="P660" s="15" t="s">
        <v>584</v>
      </c>
      <c r="Q660" s="15" t="s">
        <v>99</v>
      </c>
      <c r="R660" s="15">
        <v>130</v>
      </c>
      <c r="S660" s="15">
        <v>92</v>
      </c>
      <c r="T660" s="80">
        <v>222</v>
      </c>
    </row>
    <row r="661" spans="15:20" x14ac:dyDescent="0.2">
      <c r="O661" s="15">
        <v>11776</v>
      </c>
      <c r="P661" s="15" t="s">
        <v>455</v>
      </c>
      <c r="Q661" s="15" t="s">
        <v>99</v>
      </c>
      <c r="R661" s="15">
        <v>179</v>
      </c>
      <c r="S661" s="15">
        <v>112</v>
      </c>
      <c r="T661" s="80">
        <v>291</v>
      </c>
    </row>
    <row r="662" spans="15:20" x14ac:dyDescent="0.2">
      <c r="O662" s="15">
        <v>11777</v>
      </c>
      <c r="P662" s="15" t="s">
        <v>374</v>
      </c>
      <c r="Q662" s="15" t="s">
        <v>99</v>
      </c>
      <c r="R662" s="15">
        <v>98</v>
      </c>
      <c r="S662" s="15">
        <v>75</v>
      </c>
      <c r="T662" s="80">
        <v>173</v>
      </c>
    </row>
    <row r="663" spans="15:20" x14ac:dyDescent="0.2">
      <c r="O663" s="15">
        <v>11778</v>
      </c>
      <c r="P663" s="15" t="s">
        <v>348</v>
      </c>
      <c r="Q663" s="15" t="s">
        <v>99</v>
      </c>
      <c r="R663" s="15">
        <v>173</v>
      </c>
      <c r="S663" s="15">
        <v>123</v>
      </c>
      <c r="T663" s="80">
        <v>296</v>
      </c>
    </row>
    <row r="664" spans="15:20" x14ac:dyDescent="0.2">
      <c r="O664" s="15">
        <v>11779</v>
      </c>
      <c r="P664" s="15" t="s">
        <v>273</v>
      </c>
      <c r="Q664" s="15" t="s">
        <v>99</v>
      </c>
      <c r="R664" s="15">
        <v>143</v>
      </c>
      <c r="S664" s="15">
        <v>93</v>
      </c>
      <c r="T664" s="80">
        <v>236</v>
      </c>
    </row>
    <row r="665" spans="15:20" x14ac:dyDescent="0.2">
      <c r="O665" s="15">
        <v>11780</v>
      </c>
      <c r="P665" s="15" t="s">
        <v>257</v>
      </c>
      <c r="Q665" s="15" t="s">
        <v>99</v>
      </c>
      <c r="R665" s="15">
        <v>196</v>
      </c>
      <c r="S665" s="15">
        <v>145</v>
      </c>
      <c r="T665" s="80">
        <v>341</v>
      </c>
    </row>
    <row r="666" spans="15:20" x14ac:dyDescent="0.2">
      <c r="O666" s="15">
        <v>11781</v>
      </c>
      <c r="P666" s="15" t="s">
        <v>247</v>
      </c>
      <c r="Q666" s="15" t="s">
        <v>99</v>
      </c>
      <c r="R666" s="15">
        <v>227</v>
      </c>
      <c r="S666" s="15">
        <v>151</v>
      </c>
      <c r="T666" s="80">
        <v>378</v>
      </c>
    </row>
    <row r="667" spans="15:20" x14ac:dyDescent="0.2">
      <c r="O667" s="15">
        <v>11782</v>
      </c>
      <c r="P667" s="15" t="s">
        <v>237</v>
      </c>
      <c r="Q667" s="15" t="s">
        <v>99</v>
      </c>
      <c r="R667" s="15">
        <v>100</v>
      </c>
      <c r="S667" s="15">
        <v>55</v>
      </c>
      <c r="T667" s="80">
        <v>155</v>
      </c>
    </row>
    <row r="668" spans="15:20" x14ac:dyDescent="0.2">
      <c r="O668" s="15">
        <v>11783</v>
      </c>
      <c r="P668" s="15" t="s">
        <v>184</v>
      </c>
      <c r="Q668" s="15" t="s">
        <v>99</v>
      </c>
      <c r="R668" s="15">
        <v>120</v>
      </c>
      <c r="S668" s="15">
        <v>82</v>
      </c>
      <c r="T668" s="80">
        <v>202</v>
      </c>
    </row>
    <row r="669" spans="15:20" x14ac:dyDescent="0.2">
      <c r="O669" s="15">
        <v>11784</v>
      </c>
      <c r="P669" s="15" t="s">
        <v>182</v>
      </c>
      <c r="Q669" s="15" t="s">
        <v>99</v>
      </c>
      <c r="R669" s="15">
        <v>100</v>
      </c>
      <c r="S669" s="15">
        <v>65</v>
      </c>
      <c r="T669" s="80">
        <v>165</v>
      </c>
    </row>
    <row r="670" spans="15:20" x14ac:dyDescent="0.2">
      <c r="O670" s="15">
        <v>11785</v>
      </c>
      <c r="P670" s="15" t="s">
        <v>167</v>
      </c>
      <c r="Q670" s="15" t="s">
        <v>99</v>
      </c>
      <c r="R670" s="15">
        <v>140</v>
      </c>
      <c r="S670" s="15">
        <v>97</v>
      </c>
      <c r="T670" s="80">
        <v>237</v>
      </c>
    </row>
    <row r="671" spans="15:20" x14ac:dyDescent="0.2">
      <c r="O671" s="15">
        <v>11786</v>
      </c>
      <c r="P671" s="15" t="s">
        <v>135</v>
      </c>
      <c r="Q671" s="15" t="s">
        <v>99</v>
      </c>
      <c r="R671" s="15">
        <v>80</v>
      </c>
      <c r="S671" s="15">
        <v>62</v>
      </c>
      <c r="T671" s="80">
        <v>142</v>
      </c>
    </row>
    <row r="672" spans="15:20" x14ac:dyDescent="0.2">
      <c r="O672" s="15">
        <v>11787</v>
      </c>
      <c r="P672" s="15" t="s">
        <v>1180</v>
      </c>
      <c r="Q672" s="15" t="s">
        <v>99</v>
      </c>
      <c r="R672" s="15">
        <v>127</v>
      </c>
      <c r="S672" s="15">
        <v>100</v>
      </c>
      <c r="T672" s="80">
        <v>227</v>
      </c>
    </row>
    <row r="673" spans="15:20" x14ac:dyDescent="0.2">
      <c r="O673" s="15">
        <v>11788</v>
      </c>
      <c r="P673" s="15" t="s">
        <v>1102</v>
      </c>
      <c r="Q673" s="15" t="s">
        <v>99</v>
      </c>
      <c r="R673" s="15">
        <v>75</v>
      </c>
      <c r="S673" s="15">
        <v>48</v>
      </c>
      <c r="T673" s="80">
        <v>123</v>
      </c>
    </row>
    <row r="674" spans="15:20" x14ac:dyDescent="0.2">
      <c r="O674" s="15">
        <v>11789</v>
      </c>
      <c r="P674" s="15" t="s">
        <v>1091</v>
      </c>
      <c r="Q674" s="15" t="s">
        <v>99</v>
      </c>
      <c r="R674" s="15">
        <v>150</v>
      </c>
      <c r="S674" s="15">
        <v>93</v>
      </c>
      <c r="T674" s="80">
        <v>243</v>
      </c>
    </row>
    <row r="675" spans="15:20" x14ac:dyDescent="0.2">
      <c r="O675" s="15">
        <v>11790</v>
      </c>
      <c r="P675" s="15" t="s">
        <v>1078</v>
      </c>
      <c r="Q675" s="15" t="s">
        <v>99</v>
      </c>
      <c r="R675" s="15">
        <v>110</v>
      </c>
      <c r="S675" s="15">
        <v>57</v>
      </c>
      <c r="T675" s="80">
        <v>167</v>
      </c>
    </row>
    <row r="676" spans="15:20" x14ac:dyDescent="0.2">
      <c r="O676" s="15">
        <v>11791</v>
      </c>
      <c r="P676" s="15" t="s">
        <v>1003</v>
      </c>
      <c r="Q676" s="15" t="s">
        <v>99</v>
      </c>
      <c r="R676" s="15">
        <v>131</v>
      </c>
      <c r="S676" s="15">
        <v>102</v>
      </c>
      <c r="T676" s="80">
        <v>233</v>
      </c>
    </row>
    <row r="677" spans="15:20" x14ac:dyDescent="0.2">
      <c r="O677" s="15">
        <v>11792</v>
      </c>
      <c r="P677" s="15" t="s">
        <v>898</v>
      </c>
      <c r="Q677" s="15" t="s">
        <v>99</v>
      </c>
      <c r="R677" s="15">
        <v>189</v>
      </c>
      <c r="S677" s="15">
        <v>96</v>
      </c>
      <c r="T677" s="80">
        <v>285</v>
      </c>
    </row>
    <row r="678" spans="15:20" x14ac:dyDescent="0.2">
      <c r="O678" s="15">
        <v>11794</v>
      </c>
      <c r="P678" s="15" t="s">
        <v>767</v>
      </c>
      <c r="Q678" s="15" t="s">
        <v>99</v>
      </c>
      <c r="R678" s="15">
        <v>90</v>
      </c>
      <c r="S678" s="15">
        <v>56</v>
      </c>
      <c r="T678" s="80">
        <v>146</v>
      </c>
    </row>
    <row r="679" spans="15:20" x14ac:dyDescent="0.2">
      <c r="O679" s="15">
        <v>11795</v>
      </c>
      <c r="P679" s="15" t="s">
        <v>657</v>
      </c>
      <c r="Q679" s="15" t="s">
        <v>99</v>
      </c>
      <c r="R679" s="15">
        <v>154</v>
      </c>
      <c r="S679" s="15">
        <v>96</v>
      </c>
      <c r="T679" s="80">
        <v>250</v>
      </c>
    </row>
    <row r="680" spans="15:20" x14ac:dyDescent="0.2">
      <c r="O680" s="15">
        <v>11796</v>
      </c>
      <c r="P680" s="15" t="s">
        <v>602</v>
      </c>
      <c r="Q680" s="15" t="s">
        <v>99</v>
      </c>
      <c r="R680" s="15">
        <v>110</v>
      </c>
      <c r="S680" s="15">
        <v>81</v>
      </c>
      <c r="T680" s="80">
        <v>191</v>
      </c>
    </row>
    <row r="681" spans="15:20" x14ac:dyDescent="0.2">
      <c r="O681" s="15">
        <v>11797</v>
      </c>
      <c r="P681" s="15" t="s">
        <v>565</v>
      </c>
      <c r="Q681" s="15" t="s">
        <v>99</v>
      </c>
      <c r="R681" s="15">
        <v>101</v>
      </c>
      <c r="S681" s="15">
        <v>50</v>
      </c>
      <c r="T681" s="80">
        <v>151</v>
      </c>
    </row>
    <row r="682" spans="15:20" x14ac:dyDescent="0.2">
      <c r="O682" s="15">
        <v>11798</v>
      </c>
      <c r="P682" s="15" t="s">
        <v>493</v>
      </c>
      <c r="Q682" s="15" t="s">
        <v>99</v>
      </c>
      <c r="R682" s="15">
        <v>90</v>
      </c>
      <c r="S682" s="15">
        <v>71</v>
      </c>
      <c r="T682" s="80">
        <v>161</v>
      </c>
    </row>
    <row r="683" spans="15:20" x14ac:dyDescent="0.2">
      <c r="O683" s="15">
        <v>11799</v>
      </c>
      <c r="P683" s="15" t="s">
        <v>400</v>
      </c>
      <c r="Q683" s="15" t="s">
        <v>99</v>
      </c>
      <c r="R683" s="15">
        <v>168</v>
      </c>
      <c r="S683" s="15">
        <v>67</v>
      </c>
      <c r="T683" s="80">
        <v>235</v>
      </c>
    </row>
    <row r="684" spans="15:20" x14ac:dyDescent="0.2">
      <c r="O684" s="15">
        <v>11802</v>
      </c>
      <c r="P684" s="15" t="s">
        <v>116</v>
      </c>
      <c r="Q684" s="15" t="s">
        <v>99</v>
      </c>
      <c r="R684" s="15">
        <v>151</v>
      </c>
      <c r="S684" s="15">
        <v>98</v>
      </c>
      <c r="T684" s="80">
        <v>249</v>
      </c>
    </row>
    <row r="685" spans="15:20" x14ac:dyDescent="0.2">
      <c r="O685" s="15">
        <v>11803</v>
      </c>
      <c r="P685" s="15" t="s">
        <v>555</v>
      </c>
      <c r="Q685" s="15" t="s">
        <v>99</v>
      </c>
      <c r="R685" s="15">
        <v>50</v>
      </c>
      <c r="S685" s="15">
        <v>33</v>
      </c>
      <c r="T685" s="80">
        <v>83</v>
      </c>
    </row>
    <row r="686" spans="15:20" x14ac:dyDescent="0.2">
      <c r="O686" s="15">
        <v>11804</v>
      </c>
      <c r="P686" s="15" t="s">
        <v>1217</v>
      </c>
      <c r="Q686" s="15" t="s">
        <v>99</v>
      </c>
      <c r="R686" s="15">
        <v>0</v>
      </c>
      <c r="S686" s="15">
        <v>15</v>
      </c>
      <c r="T686" s="80">
        <v>15</v>
      </c>
    </row>
    <row r="687" spans="15:20" x14ac:dyDescent="0.2">
      <c r="O687" s="15">
        <v>11805</v>
      </c>
      <c r="P687" s="15" t="s">
        <v>1213</v>
      </c>
      <c r="Q687" s="15" t="s">
        <v>99</v>
      </c>
      <c r="R687" s="15">
        <v>192</v>
      </c>
      <c r="S687" s="15">
        <v>112</v>
      </c>
      <c r="T687" s="80">
        <v>304</v>
      </c>
    </row>
    <row r="688" spans="15:20" x14ac:dyDescent="0.2">
      <c r="O688" s="15">
        <v>11807</v>
      </c>
      <c r="P688" s="15" t="s">
        <v>1158</v>
      </c>
      <c r="Q688" s="15" t="s">
        <v>99</v>
      </c>
      <c r="R688" s="15">
        <v>73</v>
      </c>
      <c r="S688" s="15">
        <v>71</v>
      </c>
      <c r="T688" s="80">
        <v>144</v>
      </c>
    </row>
    <row r="689" spans="15:20" x14ac:dyDescent="0.2">
      <c r="O689" s="15">
        <v>11808</v>
      </c>
      <c r="P689" s="15" t="s">
        <v>265</v>
      </c>
      <c r="Q689" s="15" t="s">
        <v>99</v>
      </c>
      <c r="R689" s="15">
        <v>107</v>
      </c>
      <c r="S689" s="15">
        <v>45</v>
      </c>
      <c r="T689" s="80">
        <v>152</v>
      </c>
    </row>
    <row r="690" spans="15:20" x14ac:dyDescent="0.2">
      <c r="O690" s="15">
        <v>11809</v>
      </c>
      <c r="P690" s="15" t="s">
        <v>923</v>
      </c>
      <c r="Q690" s="15" t="s">
        <v>99</v>
      </c>
      <c r="R690" s="15">
        <v>165</v>
      </c>
      <c r="S690" s="15">
        <v>70</v>
      </c>
      <c r="T690" s="80">
        <v>235</v>
      </c>
    </row>
    <row r="691" spans="15:20" x14ac:dyDescent="0.2">
      <c r="O691" s="15">
        <v>11810</v>
      </c>
      <c r="P691" s="15" t="s">
        <v>776</v>
      </c>
      <c r="Q691" s="15" t="s">
        <v>99</v>
      </c>
      <c r="R691" s="15">
        <v>196</v>
      </c>
      <c r="S691" s="15">
        <v>92</v>
      </c>
      <c r="T691" s="80">
        <v>288</v>
      </c>
    </row>
    <row r="692" spans="15:20" x14ac:dyDescent="0.2">
      <c r="O692" s="15">
        <v>11811</v>
      </c>
      <c r="P692" s="15" t="s">
        <v>750</v>
      </c>
      <c r="Q692" s="15" t="s">
        <v>99</v>
      </c>
      <c r="R692" s="15">
        <v>305</v>
      </c>
      <c r="S692" s="15">
        <v>146</v>
      </c>
      <c r="T692" s="80">
        <v>451</v>
      </c>
    </row>
    <row r="693" spans="15:20" x14ac:dyDescent="0.2">
      <c r="O693" s="15">
        <v>11812</v>
      </c>
      <c r="P693" s="15" t="s">
        <v>650</v>
      </c>
      <c r="Q693" s="15" t="s">
        <v>99</v>
      </c>
      <c r="R693" s="15">
        <v>146</v>
      </c>
      <c r="S693" s="15">
        <v>105</v>
      </c>
      <c r="T693" s="80">
        <v>251</v>
      </c>
    </row>
    <row r="694" spans="15:20" x14ac:dyDescent="0.2">
      <c r="O694" s="15">
        <v>11813</v>
      </c>
      <c r="P694" s="15" t="s">
        <v>608</v>
      </c>
      <c r="Q694" s="15" t="s">
        <v>99</v>
      </c>
      <c r="R694" s="15">
        <v>327</v>
      </c>
      <c r="S694" s="15">
        <v>105</v>
      </c>
      <c r="T694" s="80">
        <v>432</v>
      </c>
    </row>
    <row r="695" spans="15:20" x14ac:dyDescent="0.2">
      <c r="O695" s="15">
        <v>11814</v>
      </c>
      <c r="P695" s="15" t="s">
        <v>468</v>
      </c>
      <c r="Q695" s="15" t="s">
        <v>99</v>
      </c>
      <c r="R695" s="15">
        <v>153</v>
      </c>
      <c r="S695" s="15">
        <v>90</v>
      </c>
      <c r="T695" s="80">
        <v>243</v>
      </c>
    </row>
    <row r="696" spans="15:20" x14ac:dyDescent="0.2">
      <c r="O696" s="15">
        <v>11815</v>
      </c>
      <c r="P696" s="15" t="s">
        <v>408</v>
      </c>
      <c r="Q696" s="15" t="s">
        <v>99</v>
      </c>
      <c r="R696" s="15">
        <v>177</v>
      </c>
      <c r="S696" s="15">
        <v>82</v>
      </c>
      <c r="T696" s="80">
        <v>259</v>
      </c>
    </row>
    <row r="697" spans="15:20" x14ac:dyDescent="0.2">
      <c r="O697" s="15">
        <v>11816</v>
      </c>
      <c r="P697" s="15" t="s">
        <v>417</v>
      </c>
      <c r="Q697" s="15" t="s">
        <v>99</v>
      </c>
      <c r="R697" s="15">
        <v>211</v>
      </c>
      <c r="S697" s="15">
        <v>170</v>
      </c>
      <c r="T697" s="80">
        <v>381</v>
      </c>
    </row>
    <row r="698" spans="15:20" x14ac:dyDescent="0.2">
      <c r="O698" s="15">
        <v>11816</v>
      </c>
      <c r="P698" s="15" t="s">
        <v>417</v>
      </c>
      <c r="Q698" s="15" t="s">
        <v>99</v>
      </c>
      <c r="R698" s="15">
        <v>167</v>
      </c>
      <c r="S698" s="15">
        <v>165</v>
      </c>
      <c r="T698" s="80">
        <v>332</v>
      </c>
    </row>
    <row r="699" spans="15:20" x14ac:dyDescent="0.2">
      <c r="O699" s="15">
        <v>11817</v>
      </c>
      <c r="P699" s="15" t="s">
        <v>362</v>
      </c>
      <c r="Q699" s="15" t="s">
        <v>99</v>
      </c>
      <c r="R699" s="15">
        <v>227</v>
      </c>
      <c r="S699" s="15">
        <v>158</v>
      </c>
      <c r="T699" s="80">
        <v>385</v>
      </c>
    </row>
    <row r="700" spans="15:20" x14ac:dyDescent="0.2">
      <c r="O700" s="15">
        <v>11818</v>
      </c>
      <c r="P700" s="15" t="s">
        <v>324</v>
      </c>
      <c r="Q700" s="15" t="s">
        <v>99</v>
      </c>
      <c r="R700" s="15">
        <v>347</v>
      </c>
      <c r="S700" s="15">
        <v>163</v>
      </c>
      <c r="T700" s="80">
        <v>510</v>
      </c>
    </row>
    <row r="701" spans="15:20" x14ac:dyDescent="0.2">
      <c r="O701" s="15">
        <v>11819</v>
      </c>
      <c r="P701" s="15" t="s">
        <v>197</v>
      </c>
      <c r="Q701" s="15" t="s">
        <v>99</v>
      </c>
      <c r="R701" s="15">
        <v>56</v>
      </c>
      <c r="S701" s="15">
        <v>89</v>
      </c>
      <c r="T701" s="80">
        <v>145</v>
      </c>
    </row>
    <row r="702" spans="15:20" x14ac:dyDescent="0.2">
      <c r="O702" s="15">
        <v>11820</v>
      </c>
      <c r="P702" s="15" t="s">
        <v>109</v>
      </c>
      <c r="Q702" s="15" t="s">
        <v>99</v>
      </c>
      <c r="R702" s="15">
        <v>108</v>
      </c>
      <c r="S702" s="15">
        <v>65</v>
      </c>
      <c r="T702" s="80">
        <v>173</v>
      </c>
    </row>
    <row r="703" spans="15:20" x14ac:dyDescent="0.2">
      <c r="O703" s="15">
        <v>11821</v>
      </c>
      <c r="P703" s="15" t="s">
        <v>944</v>
      </c>
      <c r="Q703" s="15" t="s">
        <v>99</v>
      </c>
      <c r="R703" s="15">
        <v>85</v>
      </c>
      <c r="S703" s="15">
        <v>69</v>
      </c>
      <c r="T703" s="80">
        <v>154</v>
      </c>
    </row>
    <row r="704" spans="15:20" x14ac:dyDescent="0.2">
      <c r="O704" s="15">
        <v>11822</v>
      </c>
      <c r="P704" s="15" t="s">
        <v>1209</v>
      </c>
      <c r="Q704" s="15" t="s">
        <v>99</v>
      </c>
      <c r="R704" s="15">
        <v>405</v>
      </c>
      <c r="S704" s="15">
        <v>170</v>
      </c>
      <c r="T704" s="80">
        <v>575</v>
      </c>
    </row>
    <row r="705" spans="15:20" x14ac:dyDescent="0.2">
      <c r="O705" s="15">
        <v>11823</v>
      </c>
      <c r="P705" s="15" t="s">
        <v>596</v>
      </c>
      <c r="Q705" s="15" t="s">
        <v>99</v>
      </c>
      <c r="R705" s="15">
        <v>108</v>
      </c>
      <c r="S705" s="15">
        <v>86</v>
      </c>
      <c r="T705" s="80">
        <v>194</v>
      </c>
    </row>
    <row r="706" spans="15:20" x14ac:dyDescent="0.2">
      <c r="O706" s="15">
        <v>11824</v>
      </c>
      <c r="P706" s="15" t="s">
        <v>1120</v>
      </c>
      <c r="Q706" s="15" t="s">
        <v>99</v>
      </c>
      <c r="R706" s="15">
        <v>131</v>
      </c>
      <c r="S706" s="15">
        <v>74</v>
      </c>
      <c r="T706" s="80">
        <v>205</v>
      </c>
    </row>
    <row r="707" spans="15:20" x14ac:dyDescent="0.2">
      <c r="O707" s="15">
        <v>11825</v>
      </c>
      <c r="P707" s="15" t="s">
        <v>1074</v>
      </c>
      <c r="Q707" s="15" t="s">
        <v>99</v>
      </c>
      <c r="R707" s="15">
        <v>124</v>
      </c>
      <c r="S707" s="15">
        <v>58</v>
      </c>
      <c r="T707" s="80">
        <v>182</v>
      </c>
    </row>
    <row r="708" spans="15:20" x14ac:dyDescent="0.2">
      <c r="O708" s="15">
        <v>11826</v>
      </c>
      <c r="P708" s="15" t="s">
        <v>1082</v>
      </c>
      <c r="Q708" s="15" t="s">
        <v>99</v>
      </c>
      <c r="R708" s="15">
        <v>63</v>
      </c>
      <c r="S708" s="15">
        <v>45</v>
      </c>
      <c r="T708" s="80">
        <v>108</v>
      </c>
    </row>
    <row r="709" spans="15:20" x14ac:dyDescent="0.2">
      <c r="O709" s="15">
        <v>11827</v>
      </c>
      <c r="P709" s="15" t="s">
        <v>1039</v>
      </c>
      <c r="Q709" s="15" t="s">
        <v>99</v>
      </c>
      <c r="R709" s="15">
        <v>216</v>
      </c>
      <c r="S709" s="15">
        <v>111</v>
      </c>
      <c r="T709" s="80">
        <v>327</v>
      </c>
    </row>
    <row r="710" spans="15:20" x14ac:dyDescent="0.2">
      <c r="O710" s="15">
        <v>11828</v>
      </c>
      <c r="P710" s="15" t="s">
        <v>1037</v>
      </c>
      <c r="Q710" s="15" t="s">
        <v>99</v>
      </c>
      <c r="R710" s="15">
        <v>173</v>
      </c>
      <c r="S710" s="15">
        <v>100</v>
      </c>
      <c r="T710" s="80">
        <v>273</v>
      </c>
    </row>
    <row r="711" spans="15:20" x14ac:dyDescent="0.2">
      <c r="O711" s="15">
        <v>11829</v>
      </c>
      <c r="P711" s="15" t="s">
        <v>987</v>
      </c>
      <c r="Q711" s="15" t="s">
        <v>99</v>
      </c>
      <c r="R711" s="15">
        <v>72</v>
      </c>
      <c r="S711" s="15">
        <v>71</v>
      </c>
      <c r="T711" s="80">
        <v>143</v>
      </c>
    </row>
    <row r="712" spans="15:20" x14ac:dyDescent="0.2">
      <c r="O712" s="15">
        <v>11830</v>
      </c>
      <c r="P712" s="15" t="s">
        <v>360</v>
      </c>
      <c r="Q712" s="15" t="s">
        <v>99</v>
      </c>
      <c r="R712" s="15">
        <v>276</v>
      </c>
      <c r="S712" s="15">
        <v>115</v>
      </c>
      <c r="T712" s="80">
        <v>391</v>
      </c>
    </row>
    <row r="713" spans="15:20" x14ac:dyDescent="0.2">
      <c r="O713" s="15">
        <v>11831</v>
      </c>
      <c r="P713" s="15" t="s">
        <v>1138</v>
      </c>
      <c r="Q713" s="15" t="s">
        <v>99</v>
      </c>
      <c r="R713" s="15">
        <v>80</v>
      </c>
      <c r="S713" s="15">
        <v>67</v>
      </c>
      <c r="T713" s="80">
        <v>147</v>
      </c>
    </row>
    <row r="714" spans="15:20" x14ac:dyDescent="0.2">
      <c r="O714" s="15">
        <v>11832</v>
      </c>
      <c r="P714" s="15" t="s">
        <v>918</v>
      </c>
      <c r="Q714" s="15" t="s">
        <v>99</v>
      </c>
      <c r="R714" s="15">
        <v>171</v>
      </c>
      <c r="S714" s="15">
        <v>106</v>
      </c>
      <c r="T714" s="80">
        <v>277</v>
      </c>
    </row>
    <row r="715" spans="15:20" x14ac:dyDescent="0.2">
      <c r="O715" s="15">
        <v>11833</v>
      </c>
      <c r="P715" s="15" t="s">
        <v>908</v>
      </c>
      <c r="Q715" s="15" t="s">
        <v>99</v>
      </c>
      <c r="R715" s="15">
        <v>96</v>
      </c>
      <c r="S715" s="15">
        <v>61</v>
      </c>
      <c r="T715" s="80">
        <v>157</v>
      </c>
    </row>
    <row r="716" spans="15:20" x14ac:dyDescent="0.2">
      <c r="O716" s="15">
        <v>11834</v>
      </c>
      <c r="P716" s="15" t="s">
        <v>879</v>
      </c>
      <c r="Q716" s="15" t="s">
        <v>99</v>
      </c>
      <c r="R716" s="15">
        <v>184</v>
      </c>
      <c r="S716" s="15">
        <v>133</v>
      </c>
      <c r="T716" s="80">
        <v>317</v>
      </c>
    </row>
    <row r="717" spans="15:20" x14ac:dyDescent="0.2">
      <c r="O717" s="15">
        <v>11835</v>
      </c>
      <c r="P717" s="15" t="s">
        <v>877</v>
      </c>
      <c r="Q717" s="15" t="s">
        <v>99</v>
      </c>
      <c r="R717" s="15">
        <v>35</v>
      </c>
      <c r="S717" s="15">
        <v>32</v>
      </c>
      <c r="T717" s="80">
        <v>67</v>
      </c>
    </row>
    <row r="718" spans="15:20" x14ac:dyDescent="0.2">
      <c r="O718" s="15">
        <v>11836</v>
      </c>
      <c r="P718" s="15" t="s">
        <v>832</v>
      </c>
      <c r="Q718" s="15" t="s">
        <v>99</v>
      </c>
      <c r="R718" s="15">
        <v>120</v>
      </c>
      <c r="S718" s="15">
        <v>88</v>
      </c>
      <c r="T718" s="80">
        <v>208</v>
      </c>
    </row>
    <row r="719" spans="15:20" x14ac:dyDescent="0.2">
      <c r="O719" s="15">
        <v>11837</v>
      </c>
      <c r="P719" s="15" t="s">
        <v>812</v>
      </c>
      <c r="Q719" s="15" t="s">
        <v>99</v>
      </c>
      <c r="R719" s="15">
        <v>73</v>
      </c>
      <c r="S719" s="15">
        <v>44</v>
      </c>
      <c r="T719" s="80">
        <v>117</v>
      </c>
    </row>
    <row r="720" spans="15:20" x14ac:dyDescent="0.2">
      <c r="O720" s="15">
        <v>11838</v>
      </c>
      <c r="P720" s="15" t="s">
        <v>814</v>
      </c>
      <c r="Q720" s="15" t="s">
        <v>99</v>
      </c>
      <c r="R720" s="15">
        <v>57</v>
      </c>
      <c r="S720" s="15">
        <v>48</v>
      </c>
      <c r="T720" s="80">
        <v>105</v>
      </c>
    </row>
    <row r="721" spans="15:20" x14ac:dyDescent="0.2">
      <c r="O721" s="15">
        <v>11839</v>
      </c>
      <c r="P721" s="15" t="s">
        <v>980</v>
      </c>
      <c r="Q721" s="15" t="s">
        <v>99</v>
      </c>
      <c r="R721" s="15">
        <v>80</v>
      </c>
      <c r="S721" s="15">
        <v>76</v>
      </c>
      <c r="T721" s="80">
        <v>156</v>
      </c>
    </row>
    <row r="722" spans="15:20" x14ac:dyDescent="0.2">
      <c r="O722" s="15">
        <v>11840</v>
      </c>
      <c r="P722" s="15" t="s">
        <v>637</v>
      </c>
      <c r="Q722" s="15" t="s">
        <v>99</v>
      </c>
      <c r="R722" s="15">
        <v>147</v>
      </c>
      <c r="S722" s="15">
        <v>77</v>
      </c>
      <c r="T722" s="80">
        <v>224</v>
      </c>
    </row>
    <row r="723" spans="15:20" x14ac:dyDescent="0.2">
      <c r="O723" s="15">
        <v>11841</v>
      </c>
      <c r="P723" s="15" t="s">
        <v>594</v>
      </c>
      <c r="Q723" s="15" t="s">
        <v>99</v>
      </c>
      <c r="R723" s="15">
        <v>70</v>
      </c>
      <c r="S723" s="15">
        <v>46</v>
      </c>
      <c r="T723" s="80">
        <v>116</v>
      </c>
    </row>
    <row r="724" spans="15:20" x14ac:dyDescent="0.2">
      <c r="O724" s="15">
        <v>11842</v>
      </c>
      <c r="P724" s="15" t="s">
        <v>572</v>
      </c>
      <c r="Q724" s="15" t="s">
        <v>99</v>
      </c>
      <c r="R724" s="15">
        <v>117</v>
      </c>
      <c r="S724" s="15">
        <v>81</v>
      </c>
      <c r="T724" s="80">
        <v>198</v>
      </c>
    </row>
    <row r="725" spans="15:20" x14ac:dyDescent="0.2">
      <c r="O725" s="15">
        <v>11844</v>
      </c>
      <c r="P725" s="15" t="s">
        <v>434</v>
      </c>
      <c r="Q725" s="15" t="s">
        <v>99</v>
      </c>
      <c r="R725" s="15">
        <v>99</v>
      </c>
      <c r="S725" s="15">
        <v>57</v>
      </c>
      <c r="T725" s="80">
        <v>156</v>
      </c>
    </row>
    <row r="726" spans="15:20" x14ac:dyDescent="0.2">
      <c r="O726" s="15">
        <v>11845</v>
      </c>
      <c r="P726" s="15" t="s">
        <v>343</v>
      </c>
      <c r="Q726" s="15" t="s">
        <v>99</v>
      </c>
      <c r="R726" s="15">
        <v>112</v>
      </c>
      <c r="S726" s="15">
        <v>42</v>
      </c>
      <c r="T726" s="80">
        <v>154</v>
      </c>
    </row>
    <row r="727" spans="15:20" x14ac:dyDescent="0.2">
      <c r="O727" s="15">
        <v>11846</v>
      </c>
      <c r="P727" s="15" t="s">
        <v>314</v>
      </c>
      <c r="Q727" s="15" t="s">
        <v>99</v>
      </c>
      <c r="R727" s="15">
        <v>140</v>
      </c>
      <c r="S727" s="15">
        <v>81</v>
      </c>
      <c r="T727" s="80">
        <v>221</v>
      </c>
    </row>
    <row r="728" spans="15:20" x14ac:dyDescent="0.2">
      <c r="O728" s="15">
        <v>11847</v>
      </c>
      <c r="P728" s="15" t="s">
        <v>473</v>
      </c>
      <c r="Q728" s="15" t="s">
        <v>99</v>
      </c>
      <c r="R728" s="15">
        <v>94</v>
      </c>
      <c r="S728" s="15">
        <v>72</v>
      </c>
      <c r="T728" s="80">
        <v>166</v>
      </c>
    </row>
    <row r="729" spans="15:20" x14ac:dyDescent="0.2">
      <c r="O729" s="15">
        <v>11848</v>
      </c>
      <c r="P729" s="15" t="s">
        <v>294</v>
      </c>
      <c r="Q729" s="15" t="s">
        <v>99</v>
      </c>
      <c r="R729" s="15">
        <v>122</v>
      </c>
      <c r="S729" s="15">
        <v>68</v>
      </c>
      <c r="T729" s="80">
        <v>190</v>
      </c>
    </row>
    <row r="730" spans="15:20" x14ac:dyDescent="0.2">
      <c r="O730" s="15">
        <v>11849</v>
      </c>
      <c r="P730" s="15" t="s">
        <v>96</v>
      </c>
      <c r="Q730" s="15" t="s">
        <v>99</v>
      </c>
      <c r="R730" s="15">
        <v>129</v>
      </c>
      <c r="S730" s="15">
        <v>92</v>
      </c>
      <c r="T730" s="80">
        <v>221</v>
      </c>
    </row>
    <row r="731" spans="15:20" x14ac:dyDescent="0.2">
      <c r="O731" s="15">
        <v>11850</v>
      </c>
      <c r="P731" s="15" t="s">
        <v>910</v>
      </c>
      <c r="Q731" s="15" t="s">
        <v>99</v>
      </c>
      <c r="R731" s="15">
        <v>39</v>
      </c>
      <c r="S731" s="15">
        <v>26</v>
      </c>
      <c r="T731" s="80">
        <v>65</v>
      </c>
    </row>
    <row r="732" spans="15:20" x14ac:dyDescent="0.2">
      <c r="O732" s="15">
        <v>11851</v>
      </c>
      <c r="P732" s="15" t="s">
        <v>231</v>
      </c>
      <c r="Q732" s="15" t="s">
        <v>99</v>
      </c>
      <c r="R732" s="15">
        <v>110</v>
      </c>
      <c r="S732" s="15">
        <v>47</v>
      </c>
      <c r="T732" s="80">
        <v>157</v>
      </c>
    </row>
    <row r="733" spans="15:20" x14ac:dyDescent="0.2">
      <c r="O733" s="15">
        <v>11852</v>
      </c>
      <c r="P733" s="15" t="s">
        <v>211</v>
      </c>
      <c r="Q733" s="15" t="s">
        <v>99</v>
      </c>
      <c r="R733" s="15">
        <v>31</v>
      </c>
      <c r="S733" s="15">
        <v>50</v>
      </c>
      <c r="T733" s="80">
        <v>81</v>
      </c>
    </row>
    <row r="734" spans="15:20" x14ac:dyDescent="0.2">
      <c r="O734" s="15">
        <v>11853</v>
      </c>
      <c r="P734" s="15" t="s">
        <v>170</v>
      </c>
      <c r="Q734" s="15" t="s">
        <v>99</v>
      </c>
      <c r="R734" s="15">
        <v>69</v>
      </c>
      <c r="S734" s="15">
        <v>43</v>
      </c>
      <c r="T734" s="80">
        <v>112</v>
      </c>
    </row>
    <row r="735" spans="15:20" x14ac:dyDescent="0.2">
      <c r="O735" s="15">
        <v>11854</v>
      </c>
      <c r="P735" s="15" t="s">
        <v>1094</v>
      </c>
      <c r="Q735" s="15" t="s">
        <v>99</v>
      </c>
      <c r="R735" s="15">
        <v>68</v>
      </c>
      <c r="S735" s="15">
        <v>60</v>
      </c>
      <c r="T735" s="80">
        <v>128</v>
      </c>
    </row>
    <row r="736" spans="15:20" x14ac:dyDescent="0.2">
      <c r="O736" s="15">
        <v>11855</v>
      </c>
      <c r="P736" s="15" t="s">
        <v>885</v>
      </c>
      <c r="Q736" s="15" t="s">
        <v>99</v>
      </c>
      <c r="R736" s="15">
        <v>205</v>
      </c>
      <c r="S736" s="15">
        <v>124</v>
      </c>
      <c r="T736" s="80">
        <v>329</v>
      </c>
    </row>
    <row r="737" spans="15:20" x14ac:dyDescent="0.2">
      <c r="O737" s="15">
        <v>11856</v>
      </c>
      <c r="P737" s="15" t="s">
        <v>912</v>
      </c>
      <c r="Q737" s="15" t="s">
        <v>99</v>
      </c>
      <c r="R737" s="15">
        <v>197</v>
      </c>
      <c r="S737" s="15">
        <v>97</v>
      </c>
      <c r="T737" s="80">
        <v>294</v>
      </c>
    </row>
    <row r="738" spans="15:20" x14ac:dyDescent="0.2">
      <c r="O738" s="15">
        <v>11856</v>
      </c>
      <c r="P738" s="15" t="s">
        <v>912</v>
      </c>
      <c r="Q738" s="15" t="s">
        <v>99</v>
      </c>
      <c r="R738" s="15">
        <v>165</v>
      </c>
      <c r="S738" s="15">
        <v>94</v>
      </c>
      <c r="T738" s="80">
        <v>259</v>
      </c>
    </row>
    <row r="739" spans="15:20" x14ac:dyDescent="0.2">
      <c r="O739" s="15">
        <v>11857</v>
      </c>
      <c r="P739" s="15" t="s">
        <v>834</v>
      </c>
      <c r="Q739" s="15" t="s">
        <v>99</v>
      </c>
      <c r="R739" s="15">
        <v>202</v>
      </c>
      <c r="S739" s="15">
        <v>117</v>
      </c>
      <c r="T739" s="80">
        <v>319</v>
      </c>
    </row>
    <row r="740" spans="15:20" x14ac:dyDescent="0.2">
      <c r="O740" s="15">
        <v>11858</v>
      </c>
      <c r="P740" s="15" t="s">
        <v>816</v>
      </c>
      <c r="Q740" s="15" t="s">
        <v>99</v>
      </c>
      <c r="R740" s="15">
        <v>106</v>
      </c>
      <c r="S740" s="15">
        <v>76</v>
      </c>
      <c r="T740" s="80">
        <v>182</v>
      </c>
    </row>
    <row r="741" spans="15:20" x14ac:dyDescent="0.2">
      <c r="O741" s="15">
        <v>11859</v>
      </c>
      <c r="P741" s="15" t="s">
        <v>796</v>
      </c>
      <c r="Q741" s="15" t="s">
        <v>99</v>
      </c>
      <c r="R741" s="15">
        <v>130</v>
      </c>
      <c r="S741" s="15">
        <v>80</v>
      </c>
      <c r="T741" s="80">
        <v>210</v>
      </c>
    </row>
    <row r="742" spans="15:20" x14ac:dyDescent="0.2">
      <c r="O742" s="15">
        <v>11860</v>
      </c>
      <c r="P742" s="15" t="s">
        <v>787</v>
      </c>
      <c r="Q742" s="15" t="s">
        <v>99</v>
      </c>
      <c r="R742" s="15">
        <v>142</v>
      </c>
      <c r="S742" s="15">
        <v>134</v>
      </c>
      <c r="T742" s="80">
        <v>276</v>
      </c>
    </row>
    <row r="743" spans="15:20" x14ac:dyDescent="0.2">
      <c r="O743" s="15">
        <v>11861</v>
      </c>
      <c r="P743" s="15" t="s">
        <v>717</v>
      </c>
      <c r="Q743" s="15" t="s">
        <v>99</v>
      </c>
      <c r="R743" s="15">
        <v>211</v>
      </c>
      <c r="S743" s="15">
        <v>101</v>
      </c>
      <c r="T743" s="80">
        <v>312</v>
      </c>
    </row>
    <row r="744" spans="15:20" x14ac:dyDescent="0.2">
      <c r="O744" s="15">
        <v>11864</v>
      </c>
      <c r="P744" s="15" t="s">
        <v>598</v>
      </c>
      <c r="Q744" s="15" t="s">
        <v>99</v>
      </c>
      <c r="R744" s="15">
        <v>135</v>
      </c>
      <c r="S744" s="15">
        <v>75</v>
      </c>
      <c r="T744" s="80">
        <v>210</v>
      </c>
    </row>
    <row r="745" spans="15:20" x14ac:dyDescent="0.2">
      <c r="O745" s="15">
        <v>11865</v>
      </c>
      <c r="P745" s="15" t="s">
        <v>577</v>
      </c>
      <c r="Q745" s="15" t="s">
        <v>99</v>
      </c>
      <c r="R745" s="15">
        <v>113</v>
      </c>
      <c r="S745" s="15">
        <v>54</v>
      </c>
      <c r="T745" s="80">
        <v>167</v>
      </c>
    </row>
    <row r="746" spans="15:20" x14ac:dyDescent="0.2">
      <c r="O746" s="15">
        <v>11866</v>
      </c>
      <c r="P746" s="15" t="s">
        <v>561</v>
      </c>
      <c r="Q746" s="15" t="s">
        <v>99</v>
      </c>
      <c r="R746" s="15">
        <v>64</v>
      </c>
      <c r="S746" s="15">
        <v>44</v>
      </c>
      <c r="T746" s="80">
        <v>108</v>
      </c>
    </row>
    <row r="747" spans="15:20" x14ac:dyDescent="0.2">
      <c r="O747" s="15">
        <v>11868</v>
      </c>
      <c r="P747" s="15" t="s">
        <v>499</v>
      </c>
      <c r="Q747" s="15" t="s">
        <v>99</v>
      </c>
      <c r="R747" s="15">
        <v>141</v>
      </c>
      <c r="S747" s="15">
        <v>85</v>
      </c>
      <c r="T747" s="80">
        <v>226</v>
      </c>
    </row>
    <row r="748" spans="15:20" x14ac:dyDescent="0.2">
      <c r="O748" s="15">
        <v>11869</v>
      </c>
      <c r="P748" s="15" t="s">
        <v>497</v>
      </c>
      <c r="Q748" s="15" t="s">
        <v>99</v>
      </c>
      <c r="R748" s="15">
        <v>144</v>
      </c>
      <c r="S748" s="15">
        <v>90</v>
      </c>
      <c r="T748" s="80">
        <v>234</v>
      </c>
    </row>
    <row r="749" spans="15:20" x14ac:dyDescent="0.2">
      <c r="O749" s="15">
        <v>11870</v>
      </c>
      <c r="P749" s="15" t="s">
        <v>478</v>
      </c>
      <c r="Q749" s="15" t="s">
        <v>99</v>
      </c>
      <c r="R749" s="15">
        <v>189</v>
      </c>
      <c r="S749" s="15">
        <v>114</v>
      </c>
      <c r="T749" s="80">
        <v>303</v>
      </c>
    </row>
    <row r="750" spans="15:20" x14ac:dyDescent="0.2">
      <c r="O750" s="15">
        <v>11871</v>
      </c>
      <c r="P750" s="15" t="s">
        <v>440</v>
      </c>
      <c r="Q750" s="15" t="s">
        <v>99</v>
      </c>
      <c r="R750" s="15">
        <v>113</v>
      </c>
      <c r="S750" s="15">
        <v>91</v>
      </c>
      <c r="T750" s="80">
        <v>204</v>
      </c>
    </row>
    <row r="751" spans="15:20" x14ac:dyDescent="0.2">
      <c r="O751" s="15">
        <v>11872</v>
      </c>
      <c r="P751" s="15" t="s">
        <v>436</v>
      </c>
      <c r="Q751" s="15" t="s">
        <v>99</v>
      </c>
      <c r="R751" s="15">
        <v>98</v>
      </c>
      <c r="S751" s="15">
        <v>55</v>
      </c>
      <c r="T751" s="80">
        <v>153</v>
      </c>
    </row>
    <row r="752" spans="15:20" x14ac:dyDescent="0.2">
      <c r="O752" s="15">
        <v>11873</v>
      </c>
      <c r="P752" s="15" t="s">
        <v>396</v>
      </c>
      <c r="Q752" s="15" t="s">
        <v>99</v>
      </c>
      <c r="R752" s="15">
        <v>62</v>
      </c>
      <c r="S752" s="15">
        <v>60</v>
      </c>
      <c r="T752" s="80">
        <v>122</v>
      </c>
    </row>
    <row r="753" spans="15:20" x14ac:dyDescent="0.2">
      <c r="O753" s="15">
        <v>11874</v>
      </c>
      <c r="P753" s="15" t="s">
        <v>758</v>
      </c>
      <c r="Q753" s="15" t="s">
        <v>99</v>
      </c>
      <c r="R753" s="15">
        <v>151</v>
      </c>
      <c r="S753" s="15">
        <v>94</v>
      </c>
      <c r="T753" s="80">
        <v>245</v>
      </c>
    </row>
    <row r="754" spans="15:20" x14ac:dyDescent="0.2">
      <c r="O754" s="15">
        <v>11875</v>
      </c>
      <c r="P754" s="15" t="s">
        <v>385</v>
      </c>
      <c r="Q754" s="15" t="s">
        <v>99</v>
      </c>
      <c r="R754" s="15">
        <v>93</v>
      </c>
      <c r="S754" s="15">
        <v>76</v>
      </c>
      <c r="T754" s="80">
        <v>169</v>
      </c>
    </row>
    <row r="755" spans="15:20" x14ac:dyDescent="0.2">
      <c r="O755" s="15">
        <v>11876</v>
      </c>
      <c r="P755" s="15" t="s">
        <v>355</v>
      </c>
      <c r="Q755" s="15" t="s">
        <v>99</v>
      </c>
      <c r="R755" s="15">
        <v>124</v>
      </c>
      <c r="S755" s="15">
        <v>82</v>
      </c>
      <c r="T755" s="80">
        <v>206</v>
      </c>
    </row>
    <row r="756" spans="15:20" x14ac:dyDescent="0.2">
      <c r="O756" s="15">
        <v>11877</v>
      </c>
      <c r="P756" s="15" t="s">
        <v>321</v>
      </c>
      <c r="Q756" s="15" t="s">
        <v>99</v>
      </c>
      <c r="R756" s="15">
        <v>75</v>
      </c>
      <c r="S756" s="15">
        <v>60</v>
      </c>
      <c r="T756" s="80">
        <v>135</v>
      </c>
    </row>
    <row r="757" spans="15:20" x14ac:dyDescent="0.2">
      <c r="O757" s="15">
        <v>11879</v>
      </c>
      <c r="P757" s="15" t="s">
        <v>261</v>
      </c>
      <c r="Q757" s="15" t="s">
        <v>99</v>
      </c>
      <c r="R757" s="15">
        <v>210</v>
      </c>
      <c r="S757" s="15">
        <v>85</v>
      </c>
      <c r="T757" s="80">
        <v>295</v>
      </c>
    </row>
    <row r="758" spans="15:20" x14ac:dyDescent="0.2">
      <c r="O758" s="15">
        <v>11880</v>
      </c>
      <c r="P758" s="15" t="s">
        <v>259</v>
      </c>
      <c r="Q758" s="15" t="s">
        <v>99</v>
      </c>
      <c r="R758" s="15">
        <v>149</v>
      </c>
      <c r="S758" s="15">
        <v>111</v>
      </c>
      <c r="T758" s="80">
        <v>260</v>
      </c>
    </row>
    <row r="759" spans="15:20" x14ac:dyDescent="0.2">
      <c r="O759" s="15">
        <v>11881</v>
      </c>
      <c r="P759" s="15" t="s">
        <v>245</v>
      </c>
      <c r="Q759" s="15" t="s">
        <v>99</v>
      </c>
      <c r="R759" s="15">
        <v>236</v>
      </c>
      <c r="S759" s="15">
        <v>108</v>
      </c>
      <c r="T759" s="80">
        <v>344</v>
      </c>
    </row>
    <row r="760" spans="15:20" x14ac:dyDescent="0.2">
      <c r="O760" s="15">
        <v>11882</v>
      </c>
      <c r="P760" s="15" t="s">
        <v>218</v>
      </c>
      <c r="Q760" s="15" t="s">
        <v>99</v>
      </c>
      <c r="R760" s="15">
        <v>82</v>
      </c>
      <c r="S760" s="15">
        <v>58</v>
      </c>
      <c r="T760" s="80">
        <v>140</v>
      </c>
    </row>
    <row r="761" spans="15:20" x14ac:dyDescent="0.2">
      <c r="O761" s="15">
        <v>11883</v>
      </c>
      <c r="P761" s="15" t="s">
        <v>207</v>
      </c>
      <c r="Q761" s="15" t="s">
        <v>99</v>
      </c>
      <c r="R761" s="15">
        <v>134</v>
      </c>
      <c r="S761" s="15">
        <v>75</v>
      </c>
      <c r="T761" s="80">
        <v>209</v>
      </c>
    </row>
    <row r="762" spans="15:20" x14ac:dyDescent="0.2">
      <c r="O762" s="15">
        <v>11884</v>
      </c>
      <c r="P762" s="15" t="s">
        <v>204</v>
      </c>
      <c r="Q762" s="15" t="s">
        <v>99</v>
      </c>
      <c r="R762" s="15">
        <v>236</v>
      </c>
      <c r="S762" s="15">
        <v>146</v>
      </c>
      <c r="T762" s="80">
        <v>382</v>
      </c>
    </row>
    <row r="763" spans="15:20" x14ac:dyDescent="0.2">
      <c r="O763" s="15">
        <v>11885</v>
      </c>
      <c r="P763" s="15" t="s">
        <v>164</v>
      </c>
      <c r="Q763" s="15" t="s">
        <v>99</v>
      </c>
      <c r="R763" s="15">
        <v>204</v>
      </c>
      <c r="S763" s="15">
        <v>162</v>
      </c>
      <c r="T763" s="80">
        <v>366</v>
      </c>
    </row>
    <row r="764" spans="15:20" x14ac:dyDescent="0.2">
      <c r="O764" s="15">
        <v>11885</v>
      </c>
      <c r="P764" s="15" t="s">
        <v>164</v>
      </c>
      <c r="Q764" s="15" t="s">
        <v>99</v>
      </c>
      <c r="R764" s="15">
        <v>259</v>
      </c>
      <c r="S764" s="15">
        <v>168</v>
      </c>
      <c r="T764" s="80">
        <v>427</v>
      </c>
    </row>
    <row r="765" spans="15:20" x14ac:dyDescent="0.2">
      <c r="O765" s="15">
        <v>11886</v>
      </c>
      <c r="P765" s="15" t="s">
        <v>141</v>
      </c>
      <c r="Q765" s="15" t="s">
        <v>99</v>
      </c>
      <c r="R765" s="15">
        <v>207</v>
      </c>
      <c r="S765" s="15">
        <v>123</v>
      </c>
      <c r="T765" s="80">
        <v>330</v>
      </c>
    </row>
    <row r="766" spans="15:20" x14ac:dyDescent="0.2">
      <c r="O766" s="15">
        <v>11887</v>
      </c>
      <c r="P766" s="15" t="s">
        <v>121</v>
      </c>
      <c r="Q766" s="15" t="s">
        <v>99</v>
      </c>
      <c r="R766" s="15">
        <v>278</v>
      </c>
      <c r="S766" s="15">
        <v>206</v>
      </c>
      <c r="T766" s="80">
        <v>484</v>
      </c>
    </row>
    <row r="767" spans="15:20" x14ac:dyDescent="0.2">
      <c r="O767" s="15">
        <v>11888</v>
      </c>
      <c r="P767" s="15" t="s">
        <v>951</v>
      </c>
      <c r="Q767" s="15" t="s">
        <v>99</v>
      </c>
      <c r="R767" s="15">
        <v>130</v>
      </c>
      <c r="S767" s="15">
        <v>101</v>
      </c>
      <c r="T767" s="80">
        <v>231</v>
      </c>
    </row>
    <row r="768" spans="15:20" x14ac:dyDescent="0.2">
      <c r="O768" s="15">
        <v>11889</v>
      </c>
      <c r="P768" s="15" t="s">
        <v>301</v>
      </c>
      <c r="Q768" s="15" t="s">
        <v>99</v>
      </c>
      <c r="R768" s="15">
        <v>112</v>
      </c>
      <c r="S768" s="15">
        <v>57</v>
      </c>
      <c r="T768" s="80">
        <v>169</v>
      </c>
    </row>
    <row r="769" spans="15:20" x14ac:dyDescent="0.2">
      <c r="O769" s="15">
        <v>11890</v>
      </c>
      <c r="P769" s="15" t="s">
        <v>101</v>
      </c>
      <c r="Q769" s="15" t="s">
        <v>99</v>
      </c>
      <c r="R769" s="15">
        <v>95</v>
      </c>
      <c r="S769" s="15">
        <v>80</v>
      </c>
      <c r="T769" s="80">
        <v>175</v>
      </c>
    </row>
    <row r="770" spans="15:20" x14ac:dyDescent="0.2">
      <c r="O770" s="15">
        <v>11891</v>
      </c>
      <c r="P770" s="15" t="s">
        <v>1165</v>
      </c>
      <c r="Q770" s="15" t="s">
        <v>99</v>
      </c>
      <c r="R770" s="15">
        <v>176</v>
      </c>
      <c r="S770" s="15">
        <v>132</v>
      </c>
      <c r="T770" s="80">
        <v>308</v>
      </c>
    </row>
    <row r="771" spans="15:20" x14ac:dyDescent="0.2">
      <c r="O771" s="15">
        <v>11892</v>
      </c>
      <c r="P771" s="15" t="s">
        <v>1089</v>
      </c>
      <c r="Q771" s="15" t="s">
        <v>99</v>
      </c>
      <c r="R771" s="15">
        <v>120</v>
      </c>
      <c r="S771" s="15">
        <v>67</v>
      </c>
      <c r="T771" s="80">
        <v>187</v>
      </c>
    </row>
    <row r="772" spans="15:20" x14ac:dyDescent="0.2">
      <c r="O772" s="15">
        <v>11893</v>
      </c>
      <c r="P772" s="15" t="s">
        <v>1033</v>
      </c>
      <c r="Q772" s="15" t="s">
        <v>99</v>
      </c>
      <c r="R772" s="15">
        <v>182</v>
      </c>
      <c r="S772" s="15">
        <v>89</v>
      </c>
      <c r="T772" s="80">
        <v>271</v>
      </c>
    </row>
    <row r="773" spans="15:20" x14ac:dyDescent="0.2">
      <c r="O773" s="15">
        <v>11894</v>
      </c>
      <c r="P773" s="15" t="s">
        <v>827</v>
      </c>
      <c r="Q773" s="15" t="s">
        <v>99</v>
      </c>
      <c r="R773" s="15">
        <v>152</v>
      </c>
      <c r="S773" s="15">
        <v>80</v>
      </c>
      <c r="T773" s="80">
        <v>232</v>
      </c>
    </row>
    <row r="774" spans="15:20" x14ac:dyDescent="0.2">
      <c r="O774" s="15">
        <v>11895</v>
      </c>
      <c r="P774" s="15" t="s">
        <v>762</v>
      </c>
      <c r="Q774" s="15" t="s">
        <v>99</v>
      </c>
      <c r="R774" s="15">
        <v>247</v>
      </c>
      <c r="S774" s="15">
        <v>82</v>
      </c>
      <c r="T774" s="80">
        <v>329</v>
      </c>
    </row>
    <row r="775" spans="15:20" x14ac:dyDescent="0.2">
      <c r="O775" s="15">
        <v>11896</v>
      </c>
      <c r="P775" s="15" t="s">
        <v>481</v>
      </c>
      <c r="Q775" s="15" t="s">
        <v>99</v>
      </c>
      <c r="R775" s="15">
        <v>137</v>
      </c>
      <c r="S775" s="15">
        <v>70</v>
      </c>
      <c r="T775" s="80">
        <v>207</v>
      </c>
    </row>
    <row r="776" spans="15:20" x14ac:dyDescent="0.2">
      <c r="O776" s="15">
        <v>11897</v>
      </c>
      <c r="P776" s="15" t="s">
        <v>421</v>
      </c>
      <c r="Q776" s="15" t="s">
        <v>99</v>
      </c>
      <c r="R776" s="15">
        <v>204</v>
      </c>
      <c r="S776" s="15">
        <v>134</v>
      </c>
      <c r="T776" s="80">
        <v>338</v>
      </c>
    </row>
    <row r="777" spans="15:20" x14ac:dyDescent="0.2">
      <c r="O777" s="15">
        <v>11901</v>
      </c>
      <c r="P777" s="15" t="s">
        <v>914</v>
      </c>
      <c r="Q777" s="15" t="s">
        <v>99</v>
      </c>
      <c r="R777" s="15">
        <v>60</v>
      </c>
      <c r="S777" s="15">
        <v>85</v>
      </c>
      <c r="T777" s="80">
        <v>145</v>
      </c>
    </row>
    <row r="778" spans="15:20" x14ac:dyDescent="0.2">
      <c r="O778" s="15">
        <v>11902</v>
      </c>
      <c r="P778" s="15" t="s">
        <v>429</v>
      </c>
      <c r="Q778" s="15" t="s">
        <v>99</v>
      </c>
      <c r="R778" s="15">
        <v>318</v>
      </c>
      <c r="S778" s="15">
        <v>131</v>
      </c>
      <c r="T778" s="80">
        <v>449</v>
      </c>
    </row>
    <row r="779" spans="15:20" x14ac:dyDescent="0.2">
      <c r="O779" s="15">
        <v>11904</v>
      </c>
      <c r="P779" s="15" t="s">
        <v>1154</v>
      </c>
      <c r="Q779" s="15" t="s">
        <v>99</v>
      </c>
      <c r="R779" s="15">
        <v>190</v>
      </c>
      <c r="S779" s="15">
        <v>84</v>
      </c>
      <c r="T779" s="80">
        <v>274</v>
      </c>
    </row>
    <row r="780" spans="15:20" x14ac:dyDescent="0.2">
      <c r="O780" s="15">
        <v>11905</v>
      </c>
      <c r="P780" s="15" t="s">
        <v>406</v>
      </c>
      <c r="Q780" s="15" t="s">
        <v>99</v>
      </c>
      <c r="R780" s="15">
        <v>204</v>
      </c>
      <c r="S780" s="15">
        <v>136</v>
      </c>
      <c r="T780" s="80">
        <v>340</v>
      </c>
    </row>
    <row r="781" spans="15:20" x14ac:dyDescent="0.2">
      <c r="O781" s="15">
        <v>11906</v>
      </c>
      <c r="P781" s="15" t="s">
        <v>241</v>
      </c>
      <c r="Q781" s="15" t="s">
        <v>99</v>
      </c>
      <c r="R781" s="15">
        <v>121</v>
      </c>
      <c r="S781" s="15">
        <v>71</v>
      </c>
      <c r="T781" s="80">
        <v>192</v>
      </c>
    </row>
    <row r="782" spans="15:20" x14ac:dyDescent="0.2">
      <c r="O782" s="15">
        <v>11907</v>
      </c>
      <c r="P782" s="15" t="s">
        <v>549</v>
      </c>
      <c r="Q782" s="15" t="s">
        <v>99</v>
      </c>
      <c r="R782" s="15">
        <v>43</v>
      </c>
      <c r="S782" s="15">
        <v>35</v>
      </c>
      <c r="T782" s="80">
        <v>78</v>
      </c>
    </row>
    <row r="783" spans="15:20" x14ac:dyDescent="0.2">
      <c r="O783" s="15">
        <v>11908</v>
      </c>
      <c r="P783" s="15" t="s">
        <v>1215</v>
      </c>
      <c r="Q783" s="15" t="s">
        <v>99</v>
      </c>
      <c r="R783" s="15">
        <v>70</v>
      </c>
      <c r="S783" s="15">
        <v>73</v>
      </c>
      <c r="T783" s="80">
        <v>143</v>
      </c>
    </row>
    <row r="784" spans="15:20" x14ac:dyDescent="0.2">
      <c r="O784" s="15">
        <v>11909</v>
      </c>
      <c r="P784" s="15" t="s">
        <v>364</v>
      </c>
      <c r="Q784" s="15" t="s">
        <v>99</v>
      </c>
      <c r="R784" s="15">
        <v>95</v>
      </c>
      <c r="S784" s="15">
        <v>63</v>
      </c>
      <c r="T784" s="80">
        <v>158</v>
      </c>
    </row>
    <row r="785" spans="15:20" x14ac:dyDescent="0.2">
      <c r="O785" s="15">
        <v>11910</v>
      </c>
      <c r="P785" s="15" t="s">
        <v>929</v>
      </c>
      <c r="Q785" s="15" t="s">
        <v>99</v>
      </c>
      <c r="R785" s="15">
        <v>115</v>
      </c>
      <c r="S785" s="15">
        <v>95</v>
      </c>
      <c r="T785" s="80">
        <v>210</v>
      </c>
    </row>
    <row r="786" spans="15:20" x14ac:dyDescent="0.2">
      <c r="O786" s="15">
        <v>11912</v>
      </c>
      <c r="P786" s="15" t="s">
        <v>975</v>
      </c>
      <c r="Q786" s="15" t="s">
        <v>99</v>
      </c>
      <c r="R786" s="15">
        <v>176</v>
      </c>
      <c r="S786" s="15">
        <v>84</v>
      </c>
      <c r="T786" s="80">
        <v>260</v>
      </c>
    </row>
    <row r="787" spans="15:20" x14ac:dyDescent="0.2">
      <c r="O787" s="15">
        <v>11913</v>
      </c>
      <c r="P787" s="15" t="s">
        <v>959</v>
      </c>
      <c r="Q787" s="15" t="s">
        <v>99</v>
      </c>
      <c r="R787" s="15">
        <v>139</v>
      </c>
      <c r="S787" s="15">
        <v>82</v>
      </c>
      <c r="T787" s="80">
        <v>221</v>
      </c>
    </row>
    <row r="788" spans="15:20" x14ac:dyDescent="0.2">
      <c r="O788" s="15">
        <v>11915</v>
      </c>
      <c r="P788" s="15" t="s">
        <v>1127</v>
      </c>
      <c r="Q788" s="15" t="s">
        <v>99</v>
      </c>
      <c r="R788" s="15">
        <v>115</v>
      </c>
      <c r="S788" s="15">
        <v>69</v>
      </c>
      <c r="T788" s="80">
        <v>184</v>
      </c>
    </row>
    <row r="789" spans="15:20" x14ac:dyDescent="0.2">
      <c r="O789" s="15">
        <v>11917</v>
      </c>
      <c r="P789" s="15" t="s">
        <v>985</v>
      </c>
      <c r="Q789" s="15" t="s">
        <v>99</v>
      </c>
      <c r="R789" s="15">
        <v>202</v>
      </c>
      <c r="S789" s="15">
        <v>99</v>
      </c>
      <c r="T789" s="80">
        <v>301</v>
      </c>
    </row>
    <row r="790" spans="15:20" x14ac:dyDescent="0.2">
      <c r="O790" s="15">
        <v>11919</v>
      </c>
      <c r="P790" s="15" t="s">
        <v>634</v>
      </c>
      <c r="Q790" s="15" t="s">
        <v>99</v>
      </c>
      <c r="R790" s="15">
        <v>68</v>
      </c>
      <c r="S790" s="15">
        <v>41</v>
      </c>
      <c r="T790" s="80">
        <v>109</v>
      </c>
    </row>
    <row r="791" spans="15:20" x14ac:dyDescent="0.2">
      <c r="O791" s="15">
        <v>11921</v>
      </c>
      <c r="P791" s="15" t="s">
        <v>318</v>
      </c>
      <c r="Q791" s="15" t="s">
        <v>99</v>
      </c>
      <c r="R791" s="15">
        <v>98</v>
      </c>
      <c r="S791" s="15">
        <v>62</v>
      </c>
      <c r="T791" s="80">
        <v>160</v>
      </c>
    </row>
    <row r="792" spans="15:20" x14ac:dyDescent="0.2">
      <c r="O792" s="15">
        <v>11939</v>
      </c>
      <c r="P792" s="15" t="s">
        <v>818</v>
      </c>
      <c r="Q792" s="15" t="s">
        <v>99</v>
      </c>
      <c r="R792" s="15">
        <v>77</v>
      </c>
      <c r="S792" s="15">
        <v>80</v>
      </c>
      <c r="T792" s="80">
        <v>157</v>
      </c>
    </row>
    <row r="793" spans="15:20" x14ac:dyDescent="0.2">
      <c r="O793" s="15">
        <v>11940</v>
      </c>
      <c r="P793" s="15" t="s">
        <v>765</v>
      </c>
      <c r="Q793" s="15" t="s">
        <v>99</v>
      </c>
      <c r="R793" s="15">
        <v>97</v>
      </c>
      <c r="S793" s="15">
        <v>58</v>
      </c>
      <c r="T793" s="80">
        <v>155</v>
      </c>
    </row>
    <row r="794" spans="15:20" x14ac:dyDescent="0.2">
      <c r="O794" s="15">
        <v>11941</v>
      </c>
      <c r="P794" s="15" t="s">
        <v>308</v>
      </c>
      <c r="Q794" s="15" t="s">
        <v>99</v>
      </c>
      <c r="R794" s="15">
        <v>110</v>
      </c>
      <c r="S794" s="15">
        <v>68</v>
      </c>
      <c r="T794" s="80">
        <v>178</v>
      </c>
    </row>
    <row r="795" spans="15:20" x14ac:dyDescent="0.2">
      <c r="O795" s="15">
        <v>11942</v>
      </c>
      <c r="P795" s="15" t="s">
        <v>305</v>
      </c>
      <c r="Q795" s="15" t="s">
        <v>99</v>
      </c>
      <c r="R795" s="15">
        <v>165</v>
      </c>
      <c r="S795" s="15">
        <v>104</v>
      </c>
      <c r="T795" s="80">
        <v>269</v>
      </c>
    </row>
    <row r="796" spans="15:20" x14ac:dyDescent="0.2">
      <c r="O796" s="15">
        <v>11943</v>
      </c>
      <c r="P796" s="15" t="s">
        <v>589</v>
      </c>
      <c r="Q796" s="15" t="s">
        <v>99</v>
      </c>
      <c r="R796" s="15">
        <v>81</v>
      </c>
      <c r="S796" s="15">
        <v>79</v>
      </c>
      <c r="T796" s="80">
        <v>160</v>
      </c>
    </row>
    <row r="797" spans="15:20" x14ac:dyDescent="0.2">
      <c r="O797" s="15">
        <v>11952</v>
      </c>
      <c r="P797" s="15" t="s">
        <v>957</v>
      </c>
      <c r="Q797" s="15" t="s">
        <v>99</v>
      </c>
      <c r="R797" s="15">
        <v>113</v>
      </c>
      <c r="S797" s="15">
        <v>63</v>
      </c>
      <c r="T797" s="80">
        <v>176</v>
      </c>
    </row>
    <row r="798" spans="15:20" x14ac:dyDescent="0.2">
      <c r="O798" s="15">
        <v>11959</v>
      </c>
      <c r="P798" s="15" t="s">
        <v>131</v>
      </c>
      <c r="Q798" s="15" t="s">
        <v>99</v>
      </c>
      <c r="R798" s="15">
        <v>20</v>
      </c>
      <c r="S798" s="15">
        <v>13</v>
      </c>
      <c r="T798" s="80">
        <v>33</v>
      </c>
    </row>
    <row r="799" spans="15:20" x14ac:dyDescent="0.2">
      <c r="O799" s="15">
        <v>11963</v>
      </c>
      <c r="P799" s="15" t="s">
        <v>1136</v>
      </c>
      <c r="Q799" s="15" t="s">
        <v>1135</v>
      </c>
      <c r="R799" s="15">
        <v>445</v>
      </c>
      <c r="S799" s="15">
        <v>191</v>
      </c>
      <c r="T799" s="80">
        <v>636</v>
      </c>
    </row>
    <row r="800" spans="15:20" x14ac:dyDescent="0.2">
      <c r="O800" s="15">
        <v>11963</v>
      </c>
      <c r="P800" s="15" t="s">
        <v>1136</v>
      </c>
      <c r="Q800" s="15" t="s">
        <v>1135</v>
      </c>
      <c r="R800" s="15">
        <v>365</v>
      </c>
      <c r="S800" s="15">
        <v>183</v>
      </c>
      <c r="T800" s="80">
        <v>548</v>
      </c>
    </row>
    <row r="801" spans="15:20" x14ac:dyDescent="0.2">
      <c r="O801" s="15">
        <v>11964</v>
      </c>
      <c r="P801" s="15" t="s">
        <v>424</v>
      </c>
      <c r="Q801" s="15" t="s">
        <v>423</v>
      </c>
      <c r="R801" s="15">
        <v>160</v>
      </c>
      <c r="S801" s="15">
        <v>73</v>
      </c>
      <c r="T801" s="80">
        <v>233</v>
      </c>
    </row>
    <row r="802" spans="15:20" x14ac:dyDescent="0.2">
      <c r="O802" s="15">
        <v>11966</v>
      </c>
      <c r="P802" s="15" t="s">
        <v>424</v>
      </c>
      <c r="Q802" s="15" t="s">
        <v>99</v>
      </c>
      <c r="R802" s="15">
        <v>89</v>
      </c>
      <c r="S802" s="15">
        <v>92</v>
      </c>
      <c r="T802" s="80">
        <v>181</v>
      </c>
    </row>
    <row r="803" spans="15:20" x14ac:dyDescent="0.2">
      <c r="O803" s="15">
        <v>11984</v>
      </c>
      <c r="P803" s="15" t="s">
        <v>1203</v>
      </c>
      <c r="Q803" s="15" t="s">
        <v>99</v>
      </c>
      <c r="R803" s="15">
        <v>37</v>
      </c>
      <c r="S803" s="15">
        <v>18</v>
      </c>
      <c r="T803" s="80">
        <v>55</v>
      </c>
    </row>
    <row r="804" spans="15:20" x14ac:dyDescent="0.2">
      <c r="O804" s="15">
        <v>11984</v>
      </c>
      <c r="P804" s="15" t="s">
        <v>1203</v>
      </c>
      <c r="Q804" s="15" t="s">
        <v>99</v>
      </c>
      <c r="R804" s="15">
        <v>50</v>
      </c>
      <c r="S804" s="15">
        <v>19</v>
      </c>
      <c r="T804" s="80">
        <v>69</v>
      </c>
    </row>
    <row r="805" spans="15:20" x14ac:dyDescent="0.2">
      <c r="O805" s="15">
        <v>11985</v>
      </c>
      <c r="P805" s="15" t="s">
        <v>1174</v>
      </c>
      <c r="Q805" s="15" t="s">
        <v>1178</v>
      </c>
      <c r="R805" s="15">
        <v>250</v>
      </c>
      <c r="S805" s="15">
        <v>116</v>
      </c>
      <c r="T805" s="80">
        <v>366</v>
      </c>
    </row>
    <row r="806" spans="15:20" x14ac:dyDescent="0.2">
      <c r="O806" s="15">
        <v>11986</v>
      </c>
      <c r="P806" s="15" t="s">
        <v>1158</v>
      </c>
      <c r="Q806" s="15" t="s">
        <v>1160</v>
      </c>
      <c r="R806" s="15">
        <v>100</v>
      </c>
      <c r="S806" s="15">
        <v>71</v>
      </c>
      <c r="T806" s="80">
        <v>171</v>
      </c>
    </row>
    <row r="807" spans="15:20" x14ac:dyDescent="0.2">
      <c r="O807" s="15">
        <v>11998</v>
      </c>
      <c r="P807" s="15" t="s">
        <v>1003</v>
      </c>
      <c r="Q807" s="15" t="s">
        <v>1020</v>
      </c>
      <c r="R807" s="15">
        <v>210</v>
      </c>
      <c r="S807" s="15">
        <v>111</v>
      </c>
      <c r="T807" s="80">
        <v>321</v>
      </c>
    </row>
    <row r="808" spans="15:20" x14ac:dyDescent="0.2">
      <c r="O808" s="15">
        <v>11999</v>
      </c>
      <c r="P808" s="15" t="s">
        <v>989</v>
      </c>
      <c r="Q808" s="15" t="s">
        <v>992</v>
      </c>
      <c r="R808" s="15">
        <v>137</v>
      </c>
      <c r="S808" s="15">
        <v>74</v>
      </c>
      <c r="T808" s="80">
        <v>211</v>
      </c>
    </row>
    <row r="809" spans="15:20" x14ac:dyDescent="0.2">
      <c r="O809" s="15">
        <v>12002</v>
      </c>
      <c r="P809" s="15" t="s">
        <v>929</v>
      </c>
      <c r="Q809" s="15" t="s">
        <v>930</v>
      </c>
      <c r="R809" s="15">
        <v>118</v>
      </c>
      <c r="S809" s="15">
        <v>89</v>
      </c>
      <c r="T809" s="80">
        <v>207</v>
      </c>
    </row>
    <row r="810" spans="15:20" x14ac:dyDescent="0.2">
      <c r="O810" s="15">
        <v>12022</v>
      </c>
      <c r="P810" s="15" t="s">
        <v>657</v>
      </c>
      <c r="Q810" s="15" t="s">
        <v>658</v>
      </c>
      <c r="R810" s="15">
        <v>131</v>
      </c>
      <c r="S810" s="15">
        <v>79</v>
      </c>
      <c r="T810" s="80">
        <v>210</v>
      </c>
    </row>
    <row r="811" spans="15:20" x14ac:dyDescent="0.2">
      <c r="O811" s="15">
        <v>12025</v>
      </c>
      <c r="P811" s="15" t="s">
        <v>650</v>
      </c>
      <c r="Q811" s="15" t="s">
        <v>652</v>
      </c>
      <c r="R811" s="15">
        <v>146</v>
      </c>
      <c r="S811" s="15">
        <v>105</v>
      </c>
      <c r="T811" s="80">
        <v>251</v>
      </c>
    </row>
    <row r="812" spans="15:20" x14ac:dyDescent="0.2">
      <c r="O812" s="15">
        <v>12027</v>
      </c>
      <c r="P812" s="15" t="s">
        <v>565</v>
      </c>
      <c r="Q812" s="15" t="s">
        <v>564</v>
      </c>
      <c r="R812" s="15">
        <v>132</v>
      </c>
      <c r="S812" s="15">
        <v>89</v>
      </c>
      <c r="T812" s="80">
        <v>221</v>
      </c>
    </row>
    <row r="813" spans="15:20" x14ac:dyDescent="0.2">
      <c r="O813" s="15">
        <v>12029</v>
      </c>
      <c r="P813" s="15" t="s">
        <v>504</v>
      </c>
      <c r="Q813" s="15" t="s">
        <v>538</v>
      </c>
      <c r="R813" s="15">
        <v>96</v>
      </c>
      <c r="S813" s="15">
        <v>55</v>
      </c>
      <c r="T813" s="80">
        <v>151</v>
      </c>
    </row>
    <row r="814" spans="15:20" x14ac:dyDescent="0.2">
      <c r="O814" s="15">
        <v>12030</v>
      </c>
      <c r="P814" s="15" t="s">
        <v>504</v>
      </c>
      <c r="Q814" s="15" t="s">
        <v>512</v>
      </c>
      <c r="R814" s="15">
        <v>120</v>
      </c>
      <c r="S814" s="15">
        <v>59</v>
      </c>
      <c r="T814" s="80">
        <v>179</v>
      </c>
    </row>
    <row r="815" spans="15:20" x14ac:dyDescent="0.2">
      <c r="O815" s="15">
        <v>12034</v>
      </c>
      <c r="P815" s="15" t="s">
        <v>417</v>
      </c>
      <c r="Q815" s="15" t="s">
        <v>416</v>
      </c>
      <c r="R815" s="15">
        <v>211</v>
      </c>
      <c r="S815" s="15">
        <v>170</v>
      </c>
      <c r="T815" s="80">
        <v>381</v>
      </c>
    </row>
    <row r="816" spans="15:20" x14ac:dyDescent="0.2">
      <c r="O816" s="15">
        <v>12034</v>
      </c>
      <c r="P816" s="15" t="s">
        <v>417</v>
      </c>
      <c r="Q816" s="15" t="s">
        <v>416</v>
      </c>
      <c r="R816" s="15">
        <v>167</v>
      </c>
      <c r="S816" s="15">
        <v>165</v>
      </c>
      <c r="T816" s="80">
        <v>332</v>
      </c>
    </row>
    <row r="817" spans="15:20" x14ac:dyDescent="0.2">
      <c r="O817" s="15">
        <v>12038</v>
      </c>
      <c r="P817" s="15" t="s">
        <v>396</v>
      </c>
      <c r="Q817" s="15" t="s">
        <v>395</v>
      </c>
      <c r="R817" s="15">
        <v>45</v>
      </c>
      <c r="S817" s="15">
        <v>76</v>
      </c>
      <c r="T817" s="80">
        <v>121</v>
      </c>
    </row>
    <row r="818" spans="15:20" x14ac:dyDescent="0.2">
      <c r="O818" s="15">
        <v>12074</v>
      </c>
      <c r="P818" s="15" t="s">
        <v>96</v>
      </c>
      <c r="Q818" s="15" t="s">
        <v>98</v>
      </c>
      <c r="R818" s="15">
        <v>138</v>
      </c>
      <c r="S818" s="15">
        <v>94</v>
      </c>
      <c r="T818" s="80">
        <v>232</v>
      </c>
    </row>
    <row r="819" spans="15:20" x14ac:dyDescent="0.2">
      <c r="O819" s="15">
        <v>12078</v>
      </c>
      <c r="P819" s="15" t="s">
        <v>1105</v>
      </c>
      <c r="Q819" s="15" t="s">
        <v>99</v>
      </c>
      <c r="R819" s="15">
        <v>177</v>
      </c>
      <c r="S819" s="15">
        <v>130</v>
      </c>
      <c r="T819" s="80">
        <v>307</v>
      </c>
    </row>
    <row r="820" spans="15:20" x14ac:dyDescent="0.2">
      <c r="O820" s="15">
        <v>12087</v>
      </c>
      <c r="P820" s="15" t="s">
        <v>885</v>
      </c>
      <c r="Q820" s="15" t="s">
        <v>892</v>
      </c>
      <c r="R820" s="15">
        <v>317</v>
      </c>
      <c r="S820" s="15">
        <v>121</v>
      </c>
      <c r="T820" s="80">
        <v>438</v>
      </c>
    </row>
    <row r="821" spans="15:20" x14ac:dyDescent="0.2">
      <c r="O821" s="15">
        <v>12107</v>
      </c>
      <c r="P821" s="15" t="s">
        <v>572</v>
      </c>
      <c r="Q821" s="15" t="s">
        <v>573</v>
      </c>
      <c r="R821" s="15">
        <v>117</v>
      </c>
      <c r="S821" s="15">
        <v>81</v>
      </c>
      <c r="T821" s="80">
        <v>198</v>
      </c>
    </row>
    <row r="822" spans="15:20" x14ac:dyDescent="0.2">
      <c r="O822" s="15">
        <v>12124</v>
      </c>
      <c r="P822" s="15" t="s">
        <v>141</v>
      </c>
      <c r="Q822" s="15" t="s">
        <v>145</v>
      </c>
      <c r="R822" s="15">
        <v>147</v>
      </c>
      <c r="S822" s="15">
        <v>103</v>
      </c>
      <c r="T822" s="80">
        <v>250</v>
      </c>
    </row>
    <row r="823" spans="15:20" x14ac:dyDescent="0.2">
      <c r="O823" s="15">
        <v>12125</v>
      </c>
      <c r="P823" s="15" t="s">
        <v>1145</v>
      </c>
      <c r="Q823" s="15" t="s">
        <v>1151</v>
      </c>
      <c r="R823" s="15">
        <v>124</v>
      </c>
      <c r="S823" s="15">
        <v>88</v>
      </c>
      <c r="T823" s="80">
        <v>212</v>
      </c>
    </row>
    <row r="824" spans="15:20" x14ac:dyDescent="0.2">
      <c r="O824" s="15">
        <v>12132</v>
      </c>
      <c r="P824" s="15" t="s">
        <v>929</v>
      </c>
      <c r="Q824" s="15" t="s">
        <v>933</v>
      </c>
      <c r="R824" s="15">
        <v>115</v>
      </c>
      <c r="S824" s="15">
        <v>95</v>
      </c>
      <c r="T824" s="80">
        <v>210</v>
      </c>
    </row>
    <row r="825" spans="15:20" x14ac:dyDescent="0.2">
      <c r="O825" s="15">
        <v>12133</v>
      </c>
      <c r="P825" s="15" t="s">
        <v>612</v>
      </c>
      <c r="Q825" s="15" t="s">
        <v>629</v>
      </c>
      <c r="R825" s="15">
        <v>85</v>
      </c>
      <c r="S825" s="15">
        <v>66</v>
      </c>
      <c r="T825" s="80">
        <v>151</v>
      </c>
    </row>
    <row r="826" spans="15:20" x14ac:dyDescent="0.2">
      <c r="O826" s="15">
        <v>12145</v>
      </c>
      <c r="P826" s="15" t="s">
        <v>364</v>
      </c>
      <c r="Q826" s="15" t="s">
        <v>372</v>
      </c>
      <c r="R826" s="15">
        <v>102</v>
      </c>
      <c r="S826" s="15">
        <v>92</v>
      </c>
      <c r="T826" s="80">
        <v>194</v>
      </c>
    </row>
    <row r="827" spans="15:20" x14ac:dyDescent="0.2">
      <c r="O827" s="15">
        <v>12146</v>
      </c>
      <c r="P827" s="15" t="s">
        <v>364</v>
      </c>
      <c r="Q827" s="15" t="s">
        <v>371</v>
      </c>
      <c r="R827" s="15">
        <v>102</v>
      </c>
      <c r="S827" s="15">
        <v>92</v>
      </c>
      <c r="T827" s="80">
        <v>194</v>
      </c>
    </row>
    <row r="828" spans="15:20" x14ac:dyDescent="0.2">
      <c r="O828" s="15">
        <v>12147</v>
      </c>
      <c r="P828" s="15" t="s">
        <v>364</v>
      </c>
      <c r="Q828" s="15" t="s">
        <v>367</v>
      </c>
      <c r="R828" s="15">
        <v>102</v>
      </c>
      <c r="S828" s="15">
        <v>92</v>
      </c>
      <c r="T828" s="80">
        <v>194</v>
      </c>
    </row>
    <row r="829" spans="15:20" x14ac:dyDescent="0.2">
      <c r="O829" s="15">
        <v>12157</v>
      </c>
      <c r="P829" s="15" t="s">
        <v>720</v>
      </c>
      <c r="Q829" s="15" t="s">
        <v>724</v>
      </c>
      <c r="R829" s="15">
        <v>213</v>
      </c>
      <c r="S829" s="15">
        <v>104</v>
      </c>
      <c r="T829" s="80">
        <v>317</v>
      </c>
    </row>
    <row r="830" spans="15:20" x14ac:dyDescent="0.2">
      <c r="O830" s="15">
        <v>12158</v>
      </c>
      <c r="P830" s="15" t="s">
        <v>231</v>
      </c>
      <c r="Q830" s="15" t="s">
        <v>235</v>
      </c>
      <c r="R830" s="15">
        <v>143</v>
      </c>
      <c r="S830" s="15">
        <v>91</v>
      </c>
      <c r="T830" s="80">
        <v>234</v>
      </c>
    </row>
    <row r="831" spans="15:20" x14ac:dyDescent="0.2">
      <c r="O831" s="15">
        <v>12159</v>
      </c>
      <c r="P831" s="15" t="s">
        <v>657</v>
      </c>
      <c r="Q831" s="15" t="s">
        <v>671</v>
      </c>
      <c r="R831" s="15">
        <v>132</v>
      </c>
      <c r="S831" s="15">
        <v>127</v>
      </c>
      <c r="T831" s="80">
        <v>259</v>
      </c>
    </row>
    <row r="832" spans="15:20" x14ac:dyDescent="0.2">
      <c r="O832" s="15">
        <v>12160</v>
      </c>
      <c r="P832" s="15" t="s">
        <v>657</v>
      </c>
      <c r="Q832" s="15" t="s">
        <v>695</v>
      </c>
      <c r="R832" s="15">
        <v>228</v>
      </c>
      <c r="S832" s="15">
        <v>169</v>
      </c>
      <c r="T832" s="80">
        <v>397</v>
      </c>
    </row>
    <row r="833" spans="15:20" x14ac:dyDescent="0.2">
      <c r="O833" s="15">
        <v>12183</v>
      </c>
      <c r="P833" s="15" t="s">
        <v>612</v>
      </c>
      <c r="Q833" s="15" t="s">
        <v>627</v>
      </c>
      <c r="R833" s="15">
        <v>148</v>
      </c>
      <c r="S833" s="15">
        <v>71</v>
      </c>
      <c r="T833" s="80">
        <v>219</v>
      </c>
    </row>
    <row r="834" spans="15:20" x14ac:dyDescent="0.2">
      <c r="O834" s="15">
        <v>12185</v>
      </c>
      <c r="P834" s="15" t="s">
        <v>612</v>
      </c>
      <c r="Q834" s="15" t="s">
        <v>99</v>
      </c>
      <c r="R834" s="15">
        <v>74</v>
      </c>
      <c r="S834" s="15">
        <v>49</v>
      </c>
      <c r="T834" s="80">
        <v>123</v>
      </c>
    </row>
    <row r="835" spans="15:20" x14ac:dyDescent="0.2">
      <c r="O835" s="15">
        <v>12194</v>
      </c>
      <c r="P835" s="15" t="s">
        <v>1043</v>
      </c>
      <c r="Q835" s="15" t="s">
        <v>1061</v>
      </c>
      <c r="R835" s="15">
        <v>148</v>
      </c>
      <c r="S835" s="15">
        <v>113</v>
      </c>
      <c r="T835" s="80">
        <v>261</v>
      </c>
    </row>
    <row r="836" spans="15:20" x14ac:dyDescent="0.2">
      <c r="O836" s="15">
        <v>12195</v>
      </c>
      <c r="P836" s="15" t="s">
        <v>1043</v>
      </c>
      <c r="Q836" s="15" t="s">
        <v>1067</v>
      </c>
      <c r="R836" s="15">
        <v>174</v>
      </c>
      <c r="S836" s="15">
        <v>119</v>
      </c>
      <c r="T836" s="80">
        <v>293</v>
      </c>
    </row>
    <row r="837" spans="15:20" x14ac:dyDescent="0.2">
      <c r="O837" s="15">
        <v>12216</v>
      </c>
      <c r="P837" s="15" t="s">
        <v>1097</v>
      </c>
      <c r="Q837" s="15" t="s">
        <v>1099</v>
      </c>
      <c r="R837" s="15">
        <v>167</v>
      </c>
      <c r="S837" s="15">
        <v>60</v>
      </c>
      <c r="T837" s="80">
        <v>227</v>
      </c>
    </row>
    <row r="838" spans="15:20" x14ac:dyDescent="0.2">
      <c r="O838" s="15">
        <v>12219</v>
      </c>
      <c r="P838" s="15" t="s">
        <v>1097</v>
      </c>
      <c r="Q838" s="15" t="s">
        <v>1096</v>
      </c>
      <c r="R838" s="15">
        <v>97</v>
      </c>
      <c r="S838" s="15">
        <v>58</v>
      </c>
      <c r="T838" s="80">
        <v>155</v>
      </c>
    </row>
    <row r="839" spans="15:20" x14ac:dyDescent="0.2">
      <c r="O839" s="15">
        <v>12220</v>
      </c>
      <c r="P839" s="15" t="s">
        <v>1097</v>
      </c>
      <c r="Q839" s="15" t="s">
        <v>1100</v>
      </c>
      <c r="R839" s="15">
        <v>112</v>
      </c>
      <c r="S839" s="15">
        <v>74</v>
      </c>
      <c r="T839" s="80">
        <v>186</v>
      </c>
    </row>
    <row r="840" spans="15:20" x14ac:dyDescent="0.2">
      <c r="O840" s="15">
        <v>12232</v>
      </c>
      <c r="P840" s="15" t="s">
        <v>170</v>
      </c>
      <c r="Q840" s="15" t="s">
        <v>176</v>
      </c>
      <c r="R840" s="15">
        <v>172</v>
      </c>
      <c r="S840" s="15">
        <v>73</v>
      </c>
      <c r="T840" s="80">
        <v>245</v>
      </c>
    </row>
    <row r="841" spans="15:20" x14ac:dyDescent="0.2">
      <c r="O841" s="15">
        <v>12233</v>
      </c>
      <c r="P841" s="15" t="s">
        <v>504</v>
      </c>
      <c r="Q841" s="15" t="s">
        <v>534</v>
      </c>
      <c r="R841" s="15">
        <v>79</v>
      </c>
      <c r="S841" s="15">
        <v>48</v>
      </c>
      <c r="T841" s="80">
        <v>127</v>
      </c>
    </row>
    <row r="842" spans="15:20" x14ac:dyDescent="0.2">
      <c r="O842" s="15">
        <v>12239</v>
      </c>
      <c r="P842" s="15" t="s">
        <v>1003</v>
      </c>
      <c r="Q842" s="15" t="s">
        <v>1027</v>
      </c>
      <c r="R842" s="15">
        <v>176</v>
      </c>
      <c r="S842" s="15">
        <v>122</v>
      </c>
      <c r="T842" s="80">
        <v>298</v>
      </c>
    </row>
    <row r="843" spans="15:20" x14ac:dyDescent="0.2">
      <c r="O843" s="15">
        <v>12240</v>
      </c>
      <c r="P843" s="15" t="s">
        <v>1003</v>
      </c>
      <c r="Q843" s="15" t="s">
        <v>1002</v>
      </c>
      <c r="R843" s="15">
        <v>154</v>
      </c>
      <c r="S843" s="15">
        <v>109</v>
      </c>
      <c r="T843" s="80">
        <v>263</v>
      </c>
    </row>
    <row r="844" spans="15:20" x14ac:dyDescent="0.2">
      <c r="O844" s="15">
        <v>12241</v>
      </c>
      <c r="P844" s="15" t="s">
        <v>1003</v>
      </c>
      <c r="Q844" s="15" t="s">
        <v>1017</v>
      </c>
      <c r="R844" s="15">
        <v>131</v>
      </c>
      <c r="S844" s="15">
        <v>119</v>
      </c>
      <c r="T844" s="80">
        <v>250</v>
      </c>
    </row>
    <row r="845" spans="15:20" x14ac:dyDescent="0.2">
      <c r="O845" s="15">
        <v>12242</v>
      </c>
      <c r="P845" s="15" t="s">
        <v>1003</v>
      </c>
      <c r="Q845" s="15" t="s">
        <v>1024</v>
      </c>
      <c r="R845" s="15">
        <v>162</v>
      </c>
      <c r="S845" s="15">
        <v>105</v>
      </c>
      <c r="T845" s="80">
        <v>267</v>
      </c>
    </row>
    <row r="846" spans="15:20" x14ac:dyDescent="0.2">
      <c r="O846" s="15">
        <v>12243</v>
      </c>
      <c r="P846" s="15" t="s">
        <v>1003</v>
      </c>
      <c r="Q846" s="15" t="s">
        <v>1005</v>
      </c>
      <c r="R846" s="15">
        <v>175</v>
      </c>
      <c r="S846" s="15">
        <v>113</v>
      </c>
      <c r="T846" s="80">
        <v>288</v>
      </c>
    </row>
    <row r="847" spans="15:20" x14ac:dyDescent="0.2">
      <c r="O847" s="15">
        <v>12246</v>
      </c>
      <c r="P847" s="15" t="s">
        <v>1129</v>
      </c>
      <c r="Q847" s="15" t="s">
        <v>1131</v>
      </c>
      <c r="R847" s="15">
        <v>88</v>
      </c>
      <c r="S847" s="15">
        <v>60</v>
      </c>
      <c r="T847" s="80">
        <v>148</v>
      </c>
    </row>
    <row r="848" spans="15:20" x14ac:dyDescent="0.2">
      <c r="O848" s="15">
        <v>12249</v>
      </c>
      <c r="P848" s="15" t="s">
        <v>374</v>
      </c>
      <c r="Q848" s="15" t="s">
        <v>375</v>
      </c>
      <c r="R848" s="15">
        <v>141</v>
      </c>
      <c r="S848" s="15">
        <v>86</v>
      </c>
      <c r="T848" s="80">
        <v>227</v>
      </c>
    </row>
    <row r="849" spans="15:20" x14ac:dyDescent="0.2">
      <c r="O849" s="15">
        <v>12262</v>
      </c>
      <c r="P849" s="15" t="s">
        <v>898</v>
      </c>
      <c r="Q849" s="15" t="s">
        <v>902</v>
      </c>
      <c r="R849" s="15">
        <v>67</v>
      </c>
      <c r="S849" s="15">
        <v>75</v>
      </c>
      <c r="T849" s="80">
        <v>142</v>
      </c>
    </row>
    <row r="850" spans="15:20" x14ac:dyDescent="0.2">
      <c r="O850" s="15">
        <v>12283</v>
      </c>
      <c r="P850" s="15" t="s">
        <v>1082</v>
      </c>
      <c r="Q850" s="15" t="s">
        <v>1086</v>
      </c>
      <c r="R850" s="15">
        <v>70</v>
      </c>
      <c r="S850" s="15">
        <v>63</v>
      </c>
      <c r="T850" s="80">
        <v>133</v>
      </c>
    </row>
    <row r="851" spans="15:20" x14ac:dyDescent="0.2">
      <c r="O851" s="15">
        <v>12292</v>
      </c>
      <c r="P851" s="15" t="s">
        <v>392</v>
      </c>
      <c r="Q851" s="15" t="s">
        <v>391</v>
      </c>
      <c r="R851" s="15">
        <v>196</v>
      </c>
      <c r="S851" s="15">
        <v>78</v>
      </c>
      <c r="T851" s="80">
        <v>274</v>
      </c>
    </row>
    <row r="852" spans="15:20" x14ac:dyDescent="0.2">
      <c r="O852" s="15">
        <v>12294</v>
      </c>
      <c r="P852" s="15" t="s">
        <v>1043</v>
      </c>
      <c r="Q852" s="15" t="s">
        <v>1066</v>
      </c>
      <c r="R852" s="15">
        <v>157</v>
      </c>
      <c r="S852" s="15">
        <v>111</v>
      </c>
      <c r="T852" s="80">
        <v>268</v>
      </c>
    </row>
    <row r="853" spans="15:20" x14ac:dyDescent="0.2">
      <c r="O853" s="15">
        <v>12309</v>
      </c>
      <c r="P853" s="15" t="s">
        <v>197</v>
      </c>
      <c r="Q853" s="15" t="s">
        <v>200</v>
      </c>
      <c r="R853" s="15">
        <v>164</v>
      </c>
      <c r="S853" s="15">
        <v>107</v>
      </c>
      <c r="T853" s="80">
        <v>271</v>
      </c>
    </row>
    <row r="854" spans="15:20" x14ac:dyDescent="0.2">
      <c r="O854" s="15">
        <v>12309</v>
      </c>
      <c r="P854" s="15" t="s">
        <v>197</v>
      </c>
      <c r="Q854" s="15" t="s">
        <v>200</v>
      </c>
      <c r="R854" s="15">
        <v>148</v>
      </c>
      <c r="S854" s="15">
        <v>105</v>
      </c>
      <c r="T854" s="80">
        <v>253</v>
      </c>
    </row>
    <row r="855" spans="15:20" x14ac:dyDescent="0.2">
      <c r="O855" s="15">
        <v>12311</v>
      </c>
      <c r="P855" s="15" t="s">
        <v>440</v>
      </c>
      <c r="Q855" s="15" t="s">
        <v>441</v>
      </c>
      <c r="R855" s="15">
        <v>134</v>
      </c>
      <c r="S855" s="15">
        <v>111</v>
      </c>
      <c r="T855" s="80">
        <v>245</v>
      </c>
    </row>
    <row r="856" spans="15:20" x14ac:dyDescent="0.2">
      <c r="O856" s="15">
        <v>12313</v>
      </c>
      <c r="P856" s="15" t="s">
        <v>440</v>
      </c>
      <c r="Q856" s="15" t="s">
        <v>442</v>
      </c>
      <c r="R856" s="15">
        <v>280</v>
      </c>
      <c r="S856" s="15">
        <v>126</v>
      </c>
      <c r="T856" s="80">
        <v>406</v>
      </c>
    </row>
    <row r="857" spans="15:20" x14ac:dyDescent="0.2">
      <c r="O857" s="15">
        <v>12337</v>
      </c>
      <c r="P857" s="15" t="s">
        <v>402</v>
      </c>
      <c r="Q857" s="15" t="s">
        <v>403</v>
      </c>
      <c r="R857" s="15">
        <v>114</v>
      </c>
      <c r="S857" s="15">
        <v>81</v>
      </c>
      <c r="T857" s="80">
        <v>195</v>
      </c>
    </row>
    <row r="858" spans="15:20" x14ac:dyDescent="0.2">
      <c r="O858" s="15">
        <v>12341</v>
      </c>
      <c r="P858" s="15" t="s">
        <v>951</v>
      </c>
      <c r="Q858" s="15" t="s">
        <v>950</v>
      </c>
      <c r="R858" s="15">
        <v>120</v>
      </c>
      <c r="S858" s="15">
        <v>109</v>
      </c>
      <c r="T858" s="80">
        <v>229</v>
      </c>
    </row>
    <row r="859" spans="15:20" x14ac:dyDescent="0.2">
      <c r="O859" s="15">
        <v>12342</v>
      </c>
      <c r="P859" s="15" t="s">
        <v>1180</v>
      </c>
      <c r="Q859" s="15" t="s">
        <v>1187</v>
      </c>
      <c r="R859" s="15">
        <v>199</v>
      </c>
      <c r="S859" s="15">
        <v>121</v>
      </c>
      <c r="T859" s="80">
        <v>320</v>
      </c>
    </row>
    <row r="860" spans="15:20" x14ac:dyDescent="0.2">
      <c r="O860" s="15">
        <v>12351</v>
      </c>
      <c r="P860" s="15" t="s">
        <v>211</v>
      </c>
      <c r="Q860" s="15" t="s">
        <v>214</v>
      </c>
      <c r="R860" s="15">
        <v>61</v>
      </c>
      <c r="S860" s="15">
        <v>57</v>
      </c>
      <c r="T860" s="80">
        <v>118</v>
      </c>
    </row>
    <row r="861" spans="15:20" x14ac:dyDescent="0.2">
      <c r="O861" s="15">
        <v>12352</v>
      </c>
      <c r="P861" s="15" t="s">
        <v>211</v>
      </c>
      <c r="Q861" s="15" t="s">
        <v>213</v>
      </c>
      <c r="R861" s="15">
        <v>56</v>
      </c>
      <c r="S861" s="15">
        <v>63</v>
      </c>
      <c r="T861" s="80">
        <v>119</v>
      </c>
    </row>
    <row r="862" spans="15:20" x14ac:dyDescent="0.2">
      <c r="O862" s="15">
        <v>12356</v>
      </c>
      <c r="P862" s="15" t="s">
        <v>211</v>
      </c>
      <c r="Q862" s="15" t="s">
        <v>210</v>
      </c>
      <c r="R862" s="15">
        <v>54</v>
      </c>
      <c r="S862" s="15">
        <v>56</v>
      </c>
      <c r="T862" s="80">
        <v>110</v>
      </c>
    </row>
    <row r="863" spans="15:20" x14ac:dyDescent="0.2">
      <c r="O863" s="15">
        <v>12357</v>
      </c>
      <c r="P863" s="15" t="s">
        <v>374</v>
      </c>
      <c r="Q863" s="15" t="s">
        <v>383</v>
      </c>
      <c r="R863" s="15">
        <v>110</v>
      </c>
      <c r="S863" s="15">
        <v>75</v>
      </c>
      <c r="T863" s="80">
        <v>185</v>
      </c>
    </row>
    <row r="864" spans="15:20" x14ac:dyDescent="0.2">
      <c r="O864" s="15">
        <v>12359</v>
      </c>
      <c r="P864" s="15" t="s">
        <v>374</v>
      </c>
      <c r="Q864" s="15" t="s">
        <v>378</v>
      </c>
      <c r="R864" s="15">
        <v>108</v>
      </c>
      <c r="S864" s="15">
        <v>75</v>
      </c>
      <c r="T864" s="80">
        <v>183</v>
      </c>
    </row>
    <row r="865" spans="15:20" x14ac:dyDescent="0.2">
      <c r="O865" s="15">
        <v>12360</v>
      </c>
      <c r="P865" s="15" t="s">
        <v>374</v>
      </c>
      <c r="Q865" s="15" t="s">
        <v>381</v>
      </c>
      <c r="R865" s="15">
        <v>143</v>
      </c>
      <c r="S865" s="15">
        <v>91</v>
      </c>
      <c r="T865" s="80">
        <v>234</v>
      </c>
    </row>
    <row r="866" spans="15:20" x14ac:dyDescent="0.2">
      <c r="O866" s="15">
        <v>12368</v>
      </c>
      <c r="P866" s="15" t="s">
        <v>776</v>
      </c>
      <c r="Q866" s="15" t="s">
        <v>775</v>
      </c>
      <c r="R866" s="15">
        <v>182</v>
      </c>
      <c r="S866" s="15">
        <v>56</v>
      </c>
      <c r="T866" s="80">
        <v>238</v>
      </c>
    </row>
    <row r="867" spans="15:20" x14ac:dyDescent="0.2">
      <c r="O867" s="15">
        <v>12370</v>
      </c>
      <c r="P867" s="15" t="s">
        <v>750</v>
      </c>
      <c r="Q867" s="15" t="s">
        <v>749</v>
      </c>
      <c r="R867" s="15">
        <v>305</v>
      </c>
      <c r="S867" s="15">
        <v>146</v>
      </c>
      <c r="T867" s="80">
        <v>451</v>
      </c>
    </row>
    <row r="868" spans="15:20" x14ac:dyDescent="0.2">
      <c r="O868" s="15">
        <v>12372</v>
      </c>
      <c r="P868" s="15" t="s">
        <v>1180</v>
      </c>
      <c r="Q868" s="15" t="s">
        <v>1184</v>
      </c>
      <c r="R868" s="15">
        <v>156</v>
      </c>
      <c r="S868" s="15">
        <v>129</v>
      </c>
      <c r="T868" s="80">
        <v>285</v>
      </c>
    </row>
    <row r="869" spans="15:20" x14ac:dyDescent="0.2">
      <c r="O869" s="15">
        <v>12390</v>
      </c>
      <c r="P869" s="15" t="s">
        <v>1120</v>
      </c>
      <c r="Q869" s="15" t="s">
        <v>1123</v>
      </c>
      <c r="R869" s="15">
        <v>173</v>
      </c>
      <c r="S869" s="15">
        <v>85</v>
      </c>
      <c r="T869" s="80">
        <v>258</v>
      </c>
    </row>
    <row r="870" spans="15:20" x14ac:dyDescent="0.2">
      <c r="O870" s="15">
        <v>12395</v>
      </c>
      <c r="P870" s="15" t="s">
        <v>449</v>
      </c>
      <c r="Q870" s="15" t="s">
        <v>450</v>
      </c>
      <c r="R870" s="15">
        <v>186</v>
      </c>
      <c r="S870" s="15">
        <v>113</v>
      </c>
      <c r="T870" s="80">
        <v>299</v>
      </c>
    </row>
    <row r="871" spans="15:20" x14ac:dyDescent="0.2">
      <c r="O871" s="15">
        <v>12399</v>
      </c>
      <c r="P871" s="15" t="s">
        <v>184</v>
      </c>
      <c r="Q871" s="15" t="s">
        <v>191</v>
      </c>
      <c r="R871" s="15">
        <v>158</v>
      </c>
      <c r="S871" s="15">
        <v>102</v>
      </c>
      <c r="T871" s="80">
        <v>260</v>
      </c>
    </row>
    <row r="872" spans="15:20" x14ac:dyDescent="0.2">
      <c r="O872" s="15">
        <v>12405</v>
      </c>
      <c r="P872" s="15" t="s">
        <v>184</v>
      </c>
      <c r="Q872" s="15" t="s">
        <v>192</v>
      </c>
      <c r="R872" s="15">
        <v>160</v>
      </c>
      <c r="S872" s="15">
        <v>104</v>
      </c>
      <c r="T872" s="80">
        <v>264</v>
      </c>
    </row>
    <row r="873" spans="15:20" x14ac:dyDescent="0.2">
      <c r="O873" s="15">
        <v>12410</v>
      </c>
      <c r="P873" s="15" t="s">
        <v>184</v>
      </c>
      <c r="Q873" s="15" t="s">
        <v>185</v>
      </c>
      <c r="R873" s="15">
        <v>140</v>
      </c>
      <c r="S873" s="15">
        <v>93</v>
      </c>
      <c r="T873" s="80">
        <v>233</v>
      </c>
    </row>
    <row r="874" spans="15:20" x14ac:dyDescent="0.2">
      <c r="O874" s="15">
        <v>12415</v>
      </c>
      <c r="P874" s="15" t="s">
        <v>989</v>
      </c>
      <c r="Q874" s="15" t="s">
        <v>993</v>
      </c>
      <c r="R874" s="15">
        <v>136</v>
      </c>
      <c r="S874" s="15">
        <v>84</v>
      </c>
      <c r="T874" s="80">
        <v>220</v>
      </c>
    </row>
    <row r="875" spans="15:20" x14ac:dyDescent="0.2">
      <c r="O875" s="15">
        <v>12420</v>
      </c>
      <c r="P875" s="15" t="s">
        <v>141</v>
      </c>
      <c r="Q875" s="15" t="s">
        <v>158</v>
      </c>
      <c r="R875" s="15">
        <v>175</v>
      </c>
      <c r="S875" s="15">
        <v>87</v>
      </c>
      <c r="T875" s="80">
        <v>262</v>
      </c>
    </row>
    <row r="876" spans="15:20" x14ac:dyDescent="0.2">
      <c r="O876" s="15">
        <v>12421</v>
      </c>
      <c r="P876" s="15" t="s">
        <v>141</v>
      </c>
      <c r="Q876" s="15" t="s">
        <v>142</v>
      </c>
      <c r="R876" s="15">
        <v>269</v>
      </c>
      <c r="S876" s="15">
        <v>156</v>
      </c>
      <c r="T876" s="80">
        <v>425</v>
      </c>
    </row>
    <row r="877" spans="15:20" x14ac:dyDescent="0.2">
      <c r="O877" s="15">
        <v>12422</v>
      </c>
      <c r="P877" s="15" t="s">
        <v>141</v>
      </c>
      <c r="Q877" s="15" t="s">
        <v>147</v>
      </c>
      <c r="R877" s="15">
        <v>225</v>
      </c>
      <c r="S877" s="15">
        <v>131</v>
      </c>
      <c r="T877" s="80">
        <v>356</v>
      </c>
    </row>
    <row r="878" spans="15:20" x14ac:dyDescent="0.2">
      <c r="O878" s="15">
        <v>12429</v>
      </c>
      <c r="P878" s="15" t="s">
        <v>758</v>
      </c>
      <c r="Q878" s="15" t="s">
        <v>757</v>
      </c>
      <c r="R878" s="15">
        <v>168</v>
      </c>
      <c r="S878" s="15">
        <v>108</v>
      </c>
      <c r="T878" s="80">
        <v>276</v>
      </c>
    </row>
    <row r="879" spans="15:20" x14ac:dyDescent="0.2">
      <c r="O879" s="15">
        <v>12442</v>
      </c>
      <c r="P879" s="15" t="s">
        <v>612</v>
      </c>
      <c r="Q879" s="15" t="s">
        <v>626</v>
      </c>
      <c r="R879" s="15">
        <v>84</v>
      </c>
      <c r="S879" s="15">
        <v>58</v>
      </c>
      <c r="T879" s="80">
        <v>142</v>
      </c>
    </row>
    <row r="880" spans="15:20" x14ac:dyDescent="0.2">
      <c r="O880" s="15">
        <v>12449</v>
      </c>
      <c r="P880" s="15" t="s">
        <v>758</v>
      </c>
      <c r="Q880" s="15" t="s">
        <v>760</v>
      </c>
      <c r="R880" s="15">
        <v>157</v>
      </c>
      <c r="S880" s="15">
        <v>109</v>
      </c>
      <c r="T880" s="80">
        <v>266</v>
      </c>
    </row>
    <row r="881" spans="15:20" x14ac:dyDescent="0.2">
      <c r="O881" s="15">
        <v>12456</v>
      </c>
      <c r="P881" s="15" t="s">
        <v>767</v>
      </c>
      <c r="Q881" s="15" t="s">
        <v>766</v>
      </c>
      <c r="R881" s="15">
        <v>254</v>
      </c>
      <c r="S881" s="15">
        <v>68</v>
      </c>
      <c r="T881" s="80">
        <v>322</v>
      </c>
    </row>
    <row r="882" spans="15:20" x14ac:dyDescent="0.2">
      <c r="O882" s="15">
        <v>12464</v>
      </c>
      <c r="P882" s="15" t="s">
        <v>265</v>
      </c>
      <c r="Q882" s="15" t="s">
        <v>271</v>
      </c>
      <c r="R882" s="15">
        <v>110</v>
      </c>
      <c r="S882" s="15">
        <v>58</v>
      </c>
      <c r="T882" s="80">
        <v>168</v>
      </c>
    </row>
    <row r="883" spans="15:20" x14ac:dyDescent="0.2">
      <c r="O883" s="15">
        <v>12467</v>
      </c>
      <c r="P883" s="15" t="s">
        <v>265</v>
      </c>
      <c r="Q883" s="15" t="s">
        <v>270</v>
      </c>
      <c r="R883" s="15">
        <v>104</v>
      </c>
      <c r="S883" s="15">
        <v>42</v>
      </c>
      <c r="T883" s="80">
        <v>146</v>
      </c>
    </row>
    <row r="884" spans="15:20" x14ac:dyDescent="0.2">
      <c r="O884" s="15">
        <v>12470</v>
      </c>
      <c r="P884" s="15" t="s">
        <v>265</v>
      </c>
      <c r="Q884" s="15" t="s">
        <v>267</v>
      </c>
      <c r="R884" s="15">
        <v>145</v>
      </c>
      <c r="S884" s="15">
        <v>71</v>
      </c>
      <c r="T884" s="80">
        <v>216</v>
      </c>
    </row>
    <row r="885" spans="15:20" x14ac:dyDescent="0.2">
      <c r="O885" s="15">
        <v>12482</v>
      </c>
      <c r="P885" s="15" t="s">
        <v>247</v>
      </c>
      <c r="Q885" s="15" t="s">
        <v>248</v>
      </c>
      <c r="R885" s="15">
        <v>333</v>
      </c>
      <c r="S885" s="15">
        <v>147</v>
      </c>
      <c r="T885" s="80">
        <v>480</v>
      </c>
    </row>
    <row r="886" spans="15:20" x14ac:dyDescent="0.2">
      <c r="O886" s="15">
        <v>12483</v>
      </c>
      <c r="P886" s="15" t="s">
        <v>247</v>
      </c>
      <c r="Q886" s="15" t="s">
        <v>254</v>
      </c>
      <c r="R886" s="15">
        <v>232</v>
      </c>
      <c r="S886" s="15">
        <v>164</v>
      </c>
      <c r="T886" s="80">
        <v>396</v>
      </c>
    </row>
    <row r="887" spans="15:20" x14ac:dyDescent="0.2">
      <c r="O887" s="15">
        <v>12484</v>
      </c>
      <c r="P887" s="15" t="s">
        <v>989</v>
      </c>
      <c r="Q887" s="15" t="s">
        <v>997</v>
      </c>
      <c r="R887" s="15">
        <v>96</v>
      </c>
      <c r="S887" s="15">
        <v>61</v>
      </c>
      <c r="T887" s="80">
        <v>157</v>
      </c>
    </row>
    <row r="888" spans="15:20" x14ac:dyDescent="0.2">
      <c r="O888" s="15">
        <v>12488</v>
      </c>
      <c r="P888" s="15" t="s">
        <v>657</v>
      </c>
      <c r="Q888" s="15" t="s">
        <v>702</v>
      </c>
      <c r="R888" s="15">
        <v>197</v>
      </c>
      <c r="S888" s="15">
        <v>93</v>
      </c>
      <c r="T888" s="80">
        <v>290</v>
      </c>
    </row>
    <row r="889" spans="15:20" x14ac:dyDescent="0.2">
      <c r="O889" s="15">
        <v>12499</v>
      </c>
      <c r="P889" s="15" t="s">
        <v>421</v>
      </c>
      <c r="Q889" s="15" t="s">
        <v>420</v>
      </c>
      <c r="R889" s="15">
        <v>217</v>
      </c>
      <c r="S889" s="15">
        <v>144</v>
      </c>
      <c r="T889" s="80">
        <v>361</v>
      </c>
    </row>
    <row r="890" spans="15:20" x14ac:dyDescent="0.2">
      <c r="O890" s="15">
        <v>12504</v>
      </c>
      <c r="P890" s="15" t="s">
        <v>1003</v>
      </c>
      <c r="Q890" s="15" t="s">
        <v>1015</v>
      </c>
      <c r="R890" s="15">
        <v>157</v>
      </c>
      <c r="S890" s="15">
        <v>88</v>
      </c>
      <c r="T890" s="80">
        <v>245</v>
      </c>
    </row>
    <row r="891" spans="15:20" x14ac:dyDescent="0.2">
      <c r="O891" s="15">
        <v>12505</v>
      </c>
      <c r="P891" s="15" t="s">
        <v>946</v>
      </c>
      <c r="Q891" s="15" t="s">
        <v>949</v>
      </c>
      <c r="R891" s="15">
        <v>200</v>
      </c>
      <c r="S891" s="15">
        <v>112</v>
      </c>
      <c r="T891" s="80">
        <v>312</v>
      </c>
    </row>
    <row r="892" spans="15:20" x14ac:dyDescent="0.2">
      <c r="O892" s="15">
        <v>12507</v>
      </c>
      <c r="P892" s="15" t="s">
        <v>946</v>
      </c>
      <c r="Q892" s="15" t="s">
        <v>945</v>
      </c>
      <c r="R892" s="15">
        <v>208</v>
      </c>
      <c r="S892" s="15">
        <v>119</v>
      </c>
      <c r="T892" s="80">
        <v>327</v>
      </c>
    </row>
    <row r="893" spans="15:20" x14ac:dyDescent="0.2">
      <c r="O893" s="15">
        <v>12509</v>
      </c>
      <c r="P893" s="15" t="s">
        <v>1003</v>
      </c>
      <c r="Q893" s="15" t="s">
        <v>1006</v>
      </c>
      <c r="R893" s="15">
        <v>131</v>
      </c>
      <c r="S893" s="15">
        <v>102</v>
      </c>
      <c r="T893" s="80">
        <v>233</v>
      </c>
    </row>
    <row r="894" spans="15:20" x14ac:dyDescent="0.2">
      <c r="O894" s="15">
        <v>12513</v>
      </c>
      <c r="P894" s="15" t="s">
        <v>374</v>
      </c>
      <c r="Q894" s="15" t="s">
        <v>373</v>
      </c>
      <c r="R894" s="15">
        <v>114</v>
      </c>
      <c r="S894" s="15">
        <v>86</v>
      </c>
      <c r="T894" s="80">
        <v>200</v>
      </c>
    </row>
    <row r="895" spans="15:20" x14ac:dyDescent="0.2">
      <c r="O895" s="15">
        <v>12514</v>
      </c>
      <c r="P895" s="15" t="s">
        <v>1003</v>
      </c>
      <c r="Q895" s="15" t="s">
        <v>1022</v>
      </c>
      <c r="R895" s="15">
        <v>187</v>
      </c>
      <c r="S895" s="15">
        <v>101</v>
      </c>
      <c r="T895" s="80">
        <v>288</v>
      </c>
    </row>
    <row r="896" spans="15:20" x14ac:dyDescent="0.2">
      <c r="O896" s="15">
        <v>12518</v>
      </c>
      <c r="P896" s="15" t="s">
        <v>440</v>
      </c>
      <c r="Q896" s="15" t="s">
        <v>443</v>
      </c>
      <c r="R896" s="15">
        <v>130</v>
      </c>
      <c r="S896" s="15">
        <v>110</v>
      </c>
      <c r="T896" s="80">
        <v>240</v>
      </c>
    </row>
    <row r="897" spans="15:20" x14ac:dyDescent="0.2">
      <c r="O897" s="15">
        <v>12560</v>
      </c>
      <c r="P897" s="15" t="s">
        <v>1003</v>
      </c>
      <c r="Q897" s="15" t="s">
        <v>1007</v>
      </c>
      <c r="R897" s="15">
        <v>146</v>
      </c>
      <c r="S897" s="15">
        <v>79</v>
      </c>
      <c r="T897" s="80">
        <v>225</v>
      </c>
    </row>
    <row r="898" spans="15:20" x14ac:dyDescent="0.2">
      <c r="O898" s="15">
        <v>12562</v>
      </c>
      <c r="P898" s="15" t="s">
        <v>180</v>
      </c>
      <c r="Q898" s="15" t="s">
        <v>179</v>
      </c>
      <c r="R898" s="15">
        <v>304</v>
      </c>
      <c r="S898" s="15">
        <v>165</v>
      </c>
      <c r="T898" s="80">
        <v>469</v>
      </c>
    </row>
    <row r="899" spans="15:20" x14ac:dyDescent="0.2">
      <c r="O899" s="15">
        <v>12562</v>
      </c>
      <c r="P899" s="15" t="s">
        <v>180</v>
      </c>
      <c r="Q899" s="15" t="s">
        <v>179</v>
      </c>
      <c r="R899" s="15">
        <v>231</v>
      </c>
      <c r="S899" s="15">
        <v>157</v>
      </c>
      <c r="T899" s="80">
        <v>388</v>
      </c>
    </row>
    <row r="900" spans="15:20" x14ac:dyDescent="0.2">
      <c r="O900" s="15">
        <v>12564</v>
      </c>
      <c r="P900" s="15" t="s">
        <v>348</v>
      </c>
      <c r="Q900" s="15" t="s">
        <v>347</v>
      </c>
      <c r="R900" s="15">
        <v>250</v>
      </c>
      <c r="S900" s="15">
        <v>120</v>
      </c>
      <c r="T900" s="80">
        <v>370</v>
      </c>
    </row>
    <row r="901" spans="15:20" x14ac:dyDescent="0.2">
      <c r="O901" s="15">
        <v>12578</v>
      </c>
      <c r="P901" s="15" t="s">
        <v>1120</v>
      </c>
      <c r="Q901" s="15" t="s">
        <v>1125</v>
      </c>
      <c r="R901" s="15">
        <v>140</v>
      </c>
      <c r="S901" s="15">
        <v>75</v>
      </c>
      <c r="T901" s="80">
        <v>215</v>
      </c>
    </row>
    <row r="902" spans="15:20" x14ac:dyDescent="0.2">
      <c r="O902" s="15">
        <v>12579</v>
      </c>
      <c r="P902" s="15" t="s">
        <v>1120</v>
      </c>
      <c r="Q902" s="15" t="s">
        <v>1122</v>
      </c>
      <c r="R902" s="15">
        <v>149</v>
      </c>
      <c r="S902" s="15">
        <v>74</v>
      </c>
      <c r="T902" s="80">
        <v>223</v>
      </c>
    </row>
    <row r="903" spans="15:20" x14ac:dyDescent="0.2">
      <c r="O903" s="15">
        <v>12580</v>
      </c>
      <c r="P903" s="15" t="s">
        <v>572</v>
      </c>
      <c r="Q903" s="15" t="s">
        <v>571</v>
      </c>
      <c r="R903" s="15">
        <v>160</v>
      </c>
      <c r="S903" s="15">
        <v>91</v>
      </c>
      <c r="T903" s="80">
        <v>251</v>
      </c>
    </row>
    <row r="904" spans="15:20" x14ac:dyDescent="0.2">
      <c r="O904" s="15">
        <v>12583</v>
      </c>
      <c r="P904" s="15" t="s">
        <v>1180</v>
      </c>
      <c r="Q904" s="15" t="s">
        <v>1189</v>
      </c>
      <c r="R904" s="15">
        <v>127</v>
      </c>
      <c r="S904" s="15">
        <v>100</v>
      </c>
      <c r="T904" s="80">
        <v>227</v>
      </c>
    </row>
    <row r="905" spans="15:20" x14ac:dyDescent="0.2">
      <c r="O905" s="15">
        <v>12625</v>
      </c>
      <c r="P905" s="15" t="s">
        <v>167</v>
      </c>
      <c r="Q905" s="15" t="s">
        <v>168</v>
      </c>
      <c r="R905" s="15">
        <v>152</v>
      </c>
      <c r="S905" s="15">
        <v>95</v>
      </c>
      <c r="T905" s="80">
        <v>247</v>
      </c>
    </row>
    <row r="906" spans="15:20" x14ac:dyDescent="0.2">
      <c r="O906" s="15">
        <v>12631</v>
      </c>
      <c r="P906" s="15" t="s">
        <v>116</v>
      </c>
      <c r="Q906" s="15" t="s">
        <v>115</v>
      </c>
      <c r="R906" s="15">
        <v>220</v>
      </c>
      <c r="S906" s="15">
        <v>86</v>
      </c>
      <c r="T906" s="80">
        <v>306</v>
      </c>
    </row>
    <row r="907" spans="15:20" x14ac:dyDescent="0.2">
      <c r="O907" s="15">
        <v>12634</v>
      </c>
      <c r="P907" s="15" t="s">
        <v>657</v>
      </c>
      <c r="Q907" s="15" t="s">
        <v>705</v>
      </c>
      <c r="R907" s="15">
        <v>156</v>
      </c>
      <c r="S907" s="15">
        <v>89</v>
      </c>
      <c r="T907" s="80">
        <v>245</v>
      </c>
    </row>
    <row r="908" spans="15:20" x14ac:dyDescent="0.2">
      <c r="O908" s="15">
        <v>12637</v>
      </c>
      <c r="P908" s="15" t="s">
        <v>1199</v>
      </c>
      <c r="Q908" s="15" t="s">
        <v>1201</v>
      </c>
      <c r="R908" s="15">
        <v>218</v>
      </c>
      <c r="S908" s="15">
        <v>112</v>
      </c>
      <c r="T908" s="80">
        <v>330</v>
      </c>
    </row>
    <row r="909" spans="15:20" x14ac:dyDescent="0.2">
      <c r="O909" s="15">
        <v>12648</v>
      </c>
      <c r="P909" s="15" t="s">
        <v>989</v>
      </c>
      <c r="Q909" s="15" t="s">
        <v>990</v>
      </c>
      <c r="R909" s="15">
        <v>112</v>
      </c>
      <c r="S909" s="15">
        <v>71</v>
      </c>
      <c r="T909" s="80">
        <v>183</v>
      </c>
    </row>
    <row r="910" spans="15:20" x14ac:dyDescent="0.2">
      <c r="O910" s="15">
        <v>12688</v>
      </c>
      <c r="P910" s="15" t="s">
        <v>804</v>
      </c>
      <c r="Q910" s="15" t="s">
        <v>808</v>
      </c>
      <c r="R910" s="15">
        <v>150</v>
      </c>
      <c r="S910" s="15">
        <v>91</v>
      </c>
      <c r="T910" s="80">
        <v>241</v>
      </c>
    </row>
    <row r="911" spans="15:20" x14ac:dyDescent="0.2">
      <c r="O911" s="15">
        <v>12690</v>
      </c>
      <c r="P911" s="15" t="s">
        <v>247</v>
      </c>
      <c r="Q911" s="15" t="s">
        <v>252</v>
      </c>
      <c r="R911" s="15">
        <v>332</v>
      </c>
      <c r="S911" s="15">
        <v>181</v>
      </c>
      <c r="T911" s="80">
        <v>513</v>
      </c>
    </row>
    <row r="912" spans="15:20" x14ac:dyDescent="0.2">
      <c r="O912" s="15">
        <v>12692</v>
      </c>
      <c r="P912" s="15" t="s">
        <v>804</v>
      </c>
      <c r="Q912" s="15" t="s">
        <v>807</v>
      </c>
      <c r="R912" s="15">
        <v>98</v>
      </c>
      <c r="S912" s="15">
        <v>75</v>
      </c>
      <c r="T912" s="80">
        <v>173</v>
      </c>
    </row>
    <row r="913" spans="15:20" x14ac:dyDescent="0.2">
      <c r="O913" s="15">
        <v>12694</v>
      </c>
      <c r="P913" s="15" t="s">
        <v>804</v>
      </c>
      <c r="Q913" s="15" t="s">
        <v>806</v>
      </c>
      <c r="R913" s="15">
        <v>133</v>
      </c>
      <c r="S913" s="15">
        <v>106</v>
      </c>
      <c r="T913" s="80">
        <v>239</v>
      </c>
    </row>
    <row r="914" spans="15:20" x14ac:dyDescent="0.2">
      <c r="O914" s="15">
        <v>12695</v>
      </c>
      <c r="P914" s="15" t="s">
        <v>436</v>
      </c>
      <c r="Q914" s="15" t="s">
        <v>438</v>
      </c>
      <c r="R914" s="15">
        <v>116</v>
      </c>
      <c r="S914" s="15">
        <v>65</v>
      </c>
      <c r="T914" s="80">
        <v>181</v>
      </c>
    </row>
    <row r="915" spans="15:20" x14ac:dyDescent="0.2">
      <c r="O915" s="15">
        <v>12696</v>
      </c>
      <c r="P915" s="15" t="s">
        <v>436</v>
      </c>
      <c r="Q915" s="15" t="s">
        <v>435</v>
      </c>
      <c r="R915" s="15">
        <v>242</v>
      </c>
      <c r="S915" s="15">
        <v>70</v>
      </c>
      <c r="T915" s="80">
        <v>312</v>
      </c>
    </row>
    <row r="916" spans="15:20" x14ac:dyDescent="0.2">
      <c r="O916" s="15">
        <v>12712</v>
      </c>
      <c r="P916" s="15" t="s">
        <v>646</v>
      </c>
      <c r="Q916" s="15" t="s">
        <v>645</v>
      </c>
      <c r="R916" s="15">
        <v>240</v>
      </c>
      <c r="S916" s="15">
        <v>133</v>
      </c>
      <c r="T916" s="80">
        <v>373</v>
      </c>
    </row>
    <row r="917" spans="15:20" x14ac:dyDescent="0.2">
      <c r="O917" s="15">
        <v>12718</v>
      </c>
      <c r="P917" s="15" t="s">
        <v>975</v>
      </c>
      <c r="Q917" s="15" t="s">
        <v>977</v>
      </c>
      <c r="R917" s="15">
        <v>319</v>
      </c>
      <c r="S917" s="15">
        <v>124</v>
      </c>
      <c r="T917" s="80">
        <v>443</v>
      </c>
    </row>
    <row r="918" spans="15:20" x14ac:dyDescent="0.2">
      <c r="O918" s="15">
        <v>12718</v>
      </c>
      <c r="P918" s="15" t="s">
        <v>975</v>
      </c>
      <c r="Q918" s="15" t="s">
        <v>977</v>
      </c>
      <c r="R918" s="15">
        <v>210</v>
      </c>
      <c r="S918" s="15">
        <v>113</v>
      </c>
      <c r="T918" s="80">
        <v>323</v>
      </c>
    </row>
    <row r="919" spans="15:20" x14ac:dyDescent="0.2">
      <c r="O919" s="15">
        <v>12719</v>
      </c>
      <c r="P919" s="15" t="s">
        <v>975</v>
      </c>
      <c r="Q919" s="15" t="s">
        <v>976</v>
      </c>
      <c r="R919" s="15">
        <v>251</v>
      </c>
      <c r="S919" s="15">
        <v>121</v>
      </c>
      <c r="T919" s="80">
        <v>372</v>
      </c>
    </row>
    <row r="920" spans="15:20" x14ac:dyDescent="0.2">
      <c r="O920" s="15">
        <v>12719</v>
      </c>
      <c r="P920" s="15" t="s">
        <v>975</v>
      </c>
      <c r="Q920" s="15" t="s">
        <v>976</v>
      </c>
      <c r="R920" s="15">
        <v>231</v>
      </c>
      <c r="S920" s="15">
        <v>119</v>
      </c>
      <c r="T920" s="80">
        <v>350</v>
      </c>
    </row>
    <row r="921" spans="15:20" x14ac:dyDescent="0.2">
      <c r="O921" s="15">
        <v>12720</v>
      </c>
      <c r="P921" s="15" t="s">
        <v>504</v>
      </c>
      <c r="Q921" s="15" t="s">
        <v>515</v>
      </c>
      <c r="R921" s="15">
        <v>138</v>
      </c>
      <c r="S921" s="15">
        <v>73</v>
      </c>
      <c r="T921" s="80">
        <v>211</v>
      </c>
    </row>
    <row r="922" spans="15:20" x14ac:dyDescent="0.2">
      <c r="O922" s="15">
        <v>12724</v>
      </c>
      <c r="P922" s="15" t="s">
        <v>504</v>
      </c>
      <c r="Q922" s="15" t="s">
        <v>530</v>
      </c>
      <c r="R922" s="15">
        <v>132</v>
      </c>
      <c r="S922" s="15">
        <v>83</v>
      </c>
      <c r="T922" s="80">
        <v>215</v>
      </c>
    </row>
    <row r="923" spans="15:20" x14ac:dyDescent="0.2">
      <c r="O923" s="15">
        <v>12729</v>
      </c>
      <c r="P923" s="15" t="s">
        <v>116</v>
      </c>
      <c r="Q923" s="15" t="s">
        <v>119</v>
      </c>
      <c r="R923" s="15">
        <v>138</v>
      </c>
      <c r="S923" s="15">
        <v>132</v>
      </c>
      <c r="T923" s="80">
        <v>270</v>
      </c>
    </row>
    <row r="924" spans="15:20" x14ac:dyDescent="0.2">
      <c r="O924" s="15">
        <v>12730</v>
      </c>
      <c r="P924" s="15" t="s">
        <v>116</v>
      </c>
      <c r="Q924" s="15" t="s">
        <v>118</v>
      </c>
      <c r="R924" s="15">
        <v>175</v>
      </c>
      <c r="S924" s="15">
        <v>118</v>
      </c>
      <c r="T924" s="80">
        <v>293</v>
      </c>
    </row>
    <row r="925" spans="15:20" x14ac:dyDescent="0.2">
      <c r="O925" s="15">
        <v>12732</v>
      </c>
      <c r="P925" s="15" t="s">
        <v>612</v>
      </c>
      <c r="Q925" s="15" t="s">
        <v>616</v>
      </c>
      <c r="R925" s="15">
        <v>112</v>
      </c>
      <c r="S925" s="15">
        <v>84</v>
      </c>
      <c r="T925" s="80">
        <v>196</v>
      </c>
    </row>
    <row r="926" spans="15:20" x14ac:dyDescent="0.2">
      <c r="O926" s="15">
        <v>12734</v>
      </c>
      <c r="P926" s="15" t="s">
        <v>1043</v>
      </c>
      <c r="Q926" s="15" t="s">
        <v>1052</v>
      </c>
      <c r="R926" s="15">
        <v>188</v>
      </c>
      <c r="S926" s="15">
        <v>90</v>
      </c>
      <c r="T926" s="80">
        <v>278</v>
      </c>
    </row>
    <row r="927" spans="15:20" x14ac:dyDescent="0.2">
      <c r="O927" s="15">
        <v>12738</v>
      </c>
      <c r="P927" s="15" t="s">
        <v>247</v>
      </c>
      <c r="Q927" s="15" t="s">
        <v>250</v>
      </c>
      <c r="R927" s="15">
        <v>273</v>
      </c>
      <c r="S927" s="15">
        <v>171</v>
      </c>
      <c r="T927" s="80">
        <v>444</v>
      </c>
    </row>
    <row r="928" spans="15:20" x14ac:dyDescent="0.2">
      <c r="O928" s="15">
        <v>12739</v>
      </c>
      <c r="P928" s="15" t="s">
        <v>247</v>
      </c>
      <c r="Q928" s="15" t="s">
        <v>249</v>
      </c>
      <c r="R928" s="15">
        <v>252</v>
      </c>
      <c r="S928" s="15">
        <v>164</v>
      </c>
      <c r="T928" s="80">
        <v>416</v>
      </c>
    </row>
    <row r="929" spans="15:20" x14ac:dyDescent="0.2">
      <c r="O929" s="15">
        <v>12784</v>
      </c>
      <c r="P929" s="15" t="s">
        <v>294</v>
      </c>
      <c r="Q929" s="15" t="s">
        <v>293</v>
      </c>
      <c r="R929" s="15">
        <v>132</v>
      </c>
      <c r="S929" s="15">
        <v>63</v>
      </c>
      <c r="T929" s="80">
        <v>195</v>
      </c>
    </row>
    <row r="930" spans="15:20" x14ac:dyDescent="0.2">
      <c r="O930" s="15">
        <v>12804</v>
      </c>
      <c r="P930" s="15" t="s">
        <v>612</v>
      </c>
      <c r="Q930" s="15" t="s">
        <v>625</v>
      </c>
      <c r="R930" s="15">
        <v>153</v>
      </c>
      <c r="S930" s="15">
        <v>92</v>
      </c>
      <c r="T930" s="80">
        <v>245</v>
      </c>
    </row>
    <row r="931" spans="15:20" x14ac:dyDescent="0.2">
      <c r="O931" s="15">
        <v>12806</v>
      </c>
      <c r="P931" s="15" t="s">
        <v>473</v>
      </c>
      <c r="Q931" s="15" t="s">
        <v>476</v>
      </c>
      <c r="R931" s="15">
        <v>122</v>
      </c>
      <c r="S931" s="15">
        <v>66</v>
      </c>
      <c r="T931" s="80">
        <v>188</v>
      </c>
    </row>
    <row r="932" spans="15:20" x14ac:dyDescent="0.2">
      <c r="O932" s="15">
        <v>12847</v>
      </c>
      <c r="P932" s="15" t="s">
        <v>657</v>
      </c>
      <c r="Q932" s="15" t="s">
        <v>656</v>
      </c>
      <c r="R932" s="15">
        <v>165</v>
      </c>
      <c r="S932" s="15">
        <v>104</v>
      </c>
      <c r="T932" s="80">
        <v>269</v>
      </c>
    </row>
    <row r="933" spans="15:20" x14ac:dyDescent="0.2">
      <c r="O933" s="15">
        <v>12871</v>
      </c>
      <c r="P933" s="15" t="s">
        <v>565</v>
      </c>
      <c r="Q933" s="15" t="s">
        <v>568</v>
      </c>
      <c r="R933" s="15">
        <v>82</v>
      </c>
      <c r="S933" s="15">
        <v>54</v>
      </c>
      <c r="T933" s="80">
        <v>136</v>
      </c>
    </row>
    <row r="934" spans="15:20" x14ac:dyDescent="0.2">
      <c r="O934" s="15">
        <v>12911</v>
      </c>
      <c r="P934" s="15" t="s">
        <v>1003</v>
      </c>
      <c r="Q934" s="15" t="s">
        <v>1025</v>
      </c>
      <c r="R934" s="15">
        <v>168</v>
      </c>
      <c r="S934" s="15">
        <v>100</v>
      </c>
      <c r="T934" s="80">
        <v>268</v>
      </c>
    </row>
    <row r="935" spans="15:20" x14ac:dyDescent="0.2">
      <c r="O935" s="15">
        <v>12913</v>
      </c>
      <c r="P935" s="15" t="s">
        <v>273</v>
      </c>
      <c r="Q935" s="15" t="s">
        <v>278</v>
      </c>
      <c r="R935" s="15">
        <v>121</v>
      </c>
      <c r="S935" s="15">
        <v>85</v>
      </c>
      <c r="T935" s="80">
        <v>206</v>
      </c>
    </row>
    <row r="936" spans="15:20" x14ac:dyDescent="0.2">
      <c r="O936" s="15">
        <v>12914</v>
      </c>
      <c r="P936" s="15" t="s">
        <v>273</v>
      </c>
      <c r="Q936" s="15" t="s">
        <v>284</v>
      </c>
      <c r="R936" s="15">
        <v>179</v>
      </c>
      <c r="S936" s="15">
        <v>89</v>
      </c>
      <c r="T936" s="80">
        <v>268</v>
      </c>
    </row>
    <row r="937" spans="15:20" x14ac:dyDescent="0.2">
      <c r="O937" s="15">
        <v>12915</v>
      </c>
      <c r="P937" s="15" t="s">
        <v>273</v>
      </c>
      <c r="Q937" s="15" t="s">
        <v>274</v>
      </c>
      <c r="R937" s="15">
        <v>134</v>
      </c>
      <c r="S937" s="15">
        <v>85</v>
      </c>
      <c r="T937" s="80">
        <v>219</v>
      </c>
    </row>
    <row r="938" spans="15:20" x14ac:dyDescent="0.2">
      <c r="O938" s="15">
        <v>12933</v>
      </c>
      <c r="P938" s="15" t="s">
        <v>935</v>
      </c>
      <c r="Q938" s="15" t="s">
        <v>937</v>
      </c>
      <c r="R938" s="15">
        <v>217</v>
      </c>
      <c r="S938" s="15">
        <v>65</v>
      </c>
      <c r="T938" s="80">
        <v>282</v>
      </c>
    </row>
    <row r="939" spans="15:20" x14ac:dyDescent="0.2">
      <c r="O939" s="15">
        <v>12936</v>
      </c>
      <c r="P939" s="15" t="s">
        <v>935</v>
      </c>
      <c r="Q939" s="15" t="s">
        <v>940</v>
      </c>
      <c r="R939" s="15">
        <v>225</v>
      </c>
      <c r="S939" s="15">
        <v>63</v>
      </c>
      <c r="T939" s="80">
        <v>288</v>
      </c>
    </row>
    <row r="940" spans="15:20" x14ac:dyDescent="0.2">
      <c r="O940" s="15">
        <v>12958</v>
      </c>
      <c r="P940" s="15" t="s">
        <v>364</v>
      </c>
      <c r="Q940" s="15" t="s">
        <v>368</v>
      </c>
      <c r="R940" s="15">
        <v>107</v>
      </c>
      <c r="S940" s="15">
        <v>59</v>
      </c>
      <c r="T940" s="80">
        <v>166</v>
      </c>
    </row>
    <row r="941" spans="15:20" x14ac:dyDescent="0.2">
      <c r="O941" s="15">
        <v>12977</v>
      </c>
      <c r="P941" s="15" t="s">
        <v>1120</v>
      </c>
      <c r="Q941" s="15" t="s">
        <v>1119</v>
      </c>
      <c r="R941" s="15">
        <v>80</v>
      </c>
      <c r="S941" s="15">
        <v>72</v>
      </c>
      <c r="T941" s="80">
        <v>152</v>
      </c>
    </row>
    <row r="942" spans="15:20" x14ac:dyDescent="0.2">
      <c r="O942" s="15">
        <v>13003</v>
      </c>
      <c r="P942" s="15" t="s">
        <v>294</v>
      </c>
      <c r="Q942" s="15" t="s">
        <v>299</v>
      </c>
      <c r="R942" s="15">
        <v>131</v>
      </c>
      <c r="S942" s="15">
        <v>74</v>
      </c>
      <c r="T942" s="80">
        <v>205</v>
      </c>
    </row>
    <row r="943" spans="15:20" x14ac:dyDescent="0.2">
      <c r="O943" s="15">
        <v>13018</v>
      </c>
      <c r="P943" s="15" t="s">
        <v>364</v>
      </c>
      <c r="Q943" s="15" t="s">
        <v>370</v>
      </c>
      <c r="R943" s="15">
        <v>102</v>
      </c>
      <c r="S943" s="15">
        <v>68</v>
      </c>
      <c r="T943" s="80">
        <v>170</v>
      </c>
    </row>
    <row r="944" spans="15:20" x14ac:dyDescent="0.2">
      <c r="O944" s="15">
        <v>13018</v>
      </c>
      <c r="P944" s="15" t="s">
        <v>364</v>
      </c>
      <c r="Q944" s="15" t="s">
        <v>370</v>
      </c>
      <c r="R944" s="15">
        <v>94</v>
      </c>
      <c r="S944" s="15">
        <v>68</v>
      </c>
      <c r="T944" s="80">
        <v>162</v>
      </c>
    </row>
    <row r="945" spans="15:20" x14ac:dyDescent="0.2">
      <c r="O945" s="15">
        <v>13019</v>
      </c>
      <c r="P945" s="15" t="s">
        <v>364</v>
      </c>
      <c r="Q945" s="15" t="s">
        <v>363</v>
      </c>
      <c r="R945" s="15">
        <v>225</v>
      </c>
      <c r="S945" s="15">
        <v>83</v>
      </c>
      <c r="T945" s="80">
        <v>308</v>
      </c>
    </row>
    <row r="946" spans="15:20" x14ac:dyDescent="0.2">
      <c r="O946" s="15">
        <v>13020</v>
      </c>
      <c r="P946" s="15" t="s">
        <v>364</v>
      </c>
      <c r="Q946" s="15" t="s">
        <v>365</v>
      </c>
      <c r="R946" s="15">
        <v>174</v>
      </c>
      <c r="S946" s="15">
        <v>59</v>
      </c>
      <c r="T946" s="80">
        <v>233</v>
      </c>
    </row>
    <row r="947" spans="15:20" x14ac:dyDescent="0.2">
      <c r="O947" s="15">
        <v>13020</v>
      </c>
      <c r="P947" s="15" t="s">
        <v>364</v>
      </c>
      <c r="Q947" s="15" t="s">
        <v>365</v>
      </c>
      <c r="R947" s="15">
        <v>136</v>
      </c>
      <c r="S947" s="15">
        <v>55</v>
      </c>
      <c r="T947" s="80">
        <v>191</v>
      </c>
    </row>
    <row r="948" spans="15:20" x14ac:dyDescent="0.2">
      <c r="O948" s="15">
        <v>13117</v>
      </c>
      <c r="P948" s="15" t="s">
        <v>101</v>
      </c>
      <c r="Q948" s="15" t="s">
        <v>103</v>
      </c>
      <c r="R948" s="15">
        <v>100</v>
      </c>
      <c r="S948" s="15">
        <v>80</v>
      </c>
      <c r="T948" s="80">
        <v>180</v>
      </c>
    </row>
    <row r="949" spans="15:20" x14ac:dyDescent="0.2">
      <c r="O949" s="15">
        <v>13157</v>
      </c>
      <c r="P949" s="15" t="s">
        <v>273</v>
      </c>
      <c r="Q949" s="15" t="s">
        <v>289</v>
      </c>
      <c r="R949" s="15">
        <v>184</v>
      </c>
      <c r="S949" s="15">
        <v>114</v>
      </c>
      <c r="T949" s="80">
        <v>298</v>
      </c>
    </row>
    <row r="950" spans="15:20" x14ac:dyDescent="0.2">
      <c r="O950" s="15">
        <v>13177</v>
      </c>
      <c r="P950" s="15" t="s">
        <v>218</v>
      </c>
      <c r="Q950" s="15" t="s">
        <v>226</v>
      </c>
      <c r="R950" s="15">
        <v>105</v>
      </c>
      <c r="S950" s="15">
        <v>80</v>
      </c>
      <c r="T950" s="80">
        <v>185</v>
      </c>
    </row>
    <row r="951" spans="15:20" x14ac:dyDescent="0.2">
      <c r="O951" s="15">
        <v>13178</v>
      </c>
      <c r="P951" s="15" t="s">
        <v>218</v>
      </c>
      <c r="Q951" s="15" t="s">
        <v>225</v>
      </c>
      <c r="R951" s="15">
        <v>105</v>
      </c>
      <c r="S951" s="15">
        <v>80</v>
      </c>
      <c r="T951" s="80">
        <v>185</v>
      </c>
    </row>
    <row r="952" spans="15:20" x14ac:dyDescent="0.2">
      <c r="O952" s="15">
        <v>13319</v>
      </c>
      <c r="P952" s="15" t="s">
        <v>1180</v>
      </c>
      <c r="Q952" s="15" t="s">
        <v>1185</v>
      </c>
      <c r="R952" s="15">
        <v>176</v>
      </c>
      <c r="S952" s="15">
        <v>103</v>
      </c>
      <c r="T952" s="80">
        <v>279</v>
      </c>
    </row>
    <row r="953" spans="15:20" x14ac:dyDescent="0.2">
      <c r="O953" s="15">
        <v>13359</v>
      </c>
      <c r="P953" s="15" t="s">
        <v>962</v>
      </c>
      <c r="Q953" s="15" t="s">
        <v>965</v>
      </c>
      <c r="R953" s="15">
        <v>256</v>
      </c>
      <c r="S953" s="15">
        <v>126</v>
      </c>
      <c r="T953" s="80">
        <v>382</v>
      </c>
    </row>
    <row r="954" spans="15:20" x14ac:dyDescent="0.2">
      <c r="O954" s="15">
        <v>13361</v>
      </c>
      <c r="P954" s="15" t="s">
        <v>1003</v>
      </c>
      <c r="Q954" s="15" t="s">
        <v>1019</v>
      </c>
      <c r="R954" s="15">
        <v>153</v>
      </c>
      <c r="S954" s="15">
        <v>133</v>
      </c>
      <c r="T954" s="80">
        <v>286</v>
      </c>
    </row>
    <row r="955" spans="15:20" x14ac:dyDescent="0.2">
      <c r="O955" s="15">
        <v>13384</v>
      </c>
      <c r="P955" s="15" t="s">
        <v>137</v>
      </c>
      <c r="Q955" s="15" t="s">
        <v>139</v>
      </c>
      <c r="R955" s="15">
        <v>186</v>
      </c>
      <c r="S955" s="15">
        <v>79</v>
      </c>
      <c r="T955" s="80">
        <v>265</v>
      </c>
    </row>
    <row r="956" spans="15:20" x14ac:dyDescent="0.2">
      <c r="O956" s="15">
        <v>13387</v>
      </c>
      <c r="P956" s="15" t="s">
        <v>637</v>
      </c>
      <c r="Q956" s="15" t="s">
        <v>644</v>
      </c>
      <c r="R956" s="15">
        <v>221</v>
      </c>
      <c r="S956" s="15">
        <v>112</v>
      </c>
      <c r="T956" s="80">
        <v>333</v>
      </c>
    </row>
    <row r="957" spans="15:20" x14ac:dyDescent="0.2">
      <c r="O957" s="15">
        <v>13387</v>
      </c>
      <c r="P957" s="15" t="s">
        <v>637</v>
      </c>
      <c r="Q957" s="15" t="s">
        <v>644</v>
      </c>
      <c r="R957" s="15">
        <v>300</v>
      </c>
      <c r="S957" s="15">
        <v>120</v>
      </c>
      <c r="T957" s="80">
        <v>420</v>
      </c>
    </row>
    <row r="958" spans="15:20" x14ac:dyDescent="0.2">
      <c r="O958" s="15">
        <v>13391</v>
      </c>
      <c r="P958" s="15" t="s">
        <v>637</v>
      </c>
      <c r="Q958" s="15" t="s">
        <v>643</v>
      </c>
      <c r="R958" s="15">
        <v>237</v>
      </c>
      <c r="S958" s="15">
        <v>86</v>
      </c>
      <c r="T958" s="80">
        <v>323</v>
      </c>
    </row>
    <row r="959" spans="15:20" x14ac:dyDescent="0.2">
      <c r="O959" s="15">
        <v>13391</v>
      </c>
      <c r="P959" s="15" t="s">
        <v>637</v>
      </c>
      <c r="Q959" s="15" t="s">
        <v>643</v>
      </c>
      <c r="R959" s="15">
        <v>300</v>
      </c>
      <c r="S959" s="15">
        <v>93</v>
      </c>
      <c r="T959" s="80">
        <v>393</v>
      </c>
    </row>
    <row r="960" spans="15:20" x14ac:dyDescent="0.2">
      <c r="O960" s="15">
        <v>13392</v>
      </c>
      <c r="P960" s="15" t="s">
        <v>637</v>
      </c>
      <c r="Q960" s="15" t="s">
        <v>640</v>
      </c>
      <c r="R960" s="15">
        <v>220</v>
      </c>
      <c r="S960" s="15">
        <v>75</v>
      </c>
      <c r="T960" s="80">
        <v>295</v>
      </c>
    </row>
    <row r="961" spans="15:20" x14ac:dyDescent="0.2">
      <c r="O961" s="15">
        <v>13392</v>
      </c>
      <c r="P961" s="15" t="s">
        <v>637</v>
      </c>
      <c r="Q961" s="15" t="s">
        <v>640</v>
      </c>
      <c r="R961" s="15">
        <v>300</v>
      </c>
      <c r="S961" s="15">
        <v>83</v>
      </c>
      <c r="T961" s="80">
        <v>383</v>
      </c>
    </row>
    <row r="962" spans="15:20" x14ac:dyDescent="0.2">
      <c r="O962" s="15">
        <v>13394</v>
      </c>
      <c r="P962" s="15" t="s">
        <v>975</v>
      </c>
      <c r="Q962" s="15" t="s">
        <v>978</v>
      </c>
      <c r="R962" s="15">
        <v>319</v>
      </c>
      <c r="S962" s="15">
        <v>124</v>
      </c>
      <c r="T962" s="80">
        <v>443</v>
      </c>
    </row>
    <row r="963" spans="15:20" x14ac:dyDescent="0.2">
      <c r="O963" s="15">
        <v>13394</v>
      </c>
      <c r="P963" s="15" t="s">
        <v>975</v>
      </c>
      <c r="Q963" s="15" t="s">
        <v>978</v>
      </c>
      <c r="R963" s="15">
        <v>210</v>
      </c>
      <c r="S963" s="15">
        <v>113</v>
      </c>
      <c r="T963" s="80">
        <v>323</v>
      </c>
    </row>
    <row r="964" spans="15:20" x14ac:dyDescent="0.2">
      <c r="O964" s="15">
        <v>13396</v>
      </c>
      <c r="P964" s="15" t="s">
        <v>273</v>
      </c>
      <c r="Q964" s="15" t="s">
        <v>290</v>
      </c>
      <c r="R964" s="15">
        <v>157</v>
      </c>
      <c r="S964" s="15">
        <v>102</v>
      </c>
      <c r="T964" s="80">
        <v>259</v>
      </c>
    </row>
    <row r="965" spans="15:20" x14ac:dyDescent="0.2">
      <c r="O965" s="15">
        <v>13402</v>
      </c>
      <c r="P965" s="15" t="s">
        <v>577</v>
      </c>
      <c r="Q965" s="15" t="s">
        <v>576</v>
      </c>
      <c r="R965" s="15">
        <v>145</v>
      </c>
      <c r="S965" s="15">
        <v>68</v>
      </c>
      <c r="T965" s="80">
        <v>213</v>
      </c>
    </row>
    <row r="966" spans="15:20" x14ac:dyDescent="0.2">
      <c r="O966" s="15">
        <v>13404</v>
      </c>
      <c r="P966" s="15" t="s">
        <v>650</v>
      </c>
      <c r="Q966" s="15" t="s">
        <v>651</v>
      </c>
      <c r="R966" s="15">
        <v>215</v>
      </c>
      <c r="S966" s="15">
        <v>118</v>
      </c>
      <c r="T966" s="80">
        <v>333</v>
      </c>
    </row>
    <row r="967" spans="15:20" x14ac:dyDescent="0.2">
      <c r="O967" s="15">
        <v>13404</v>
      </c>
      <c r="P967" s="15" t="s">
        <v>650</v>
      </c>
      <c r="Q967" s="15" t="s">
        <v>651</v>
      </c>
      <c r="R967" s="15">
        <v>199</v>
      </c>
      <c r="S967" s="15">
        <v>117</v>
      </c>
      <c r="T967" s="80">
        <v>316</v>
      </c>
    </row>
    <row r="968" spans="15:20" x14ac:dyDescent="0.2">
      <c r="O968" s="15">
        <v>13406</v>
      </c>
      <c r="P968" s="15" t="s">
        <v>1003</v>
      </c>
      <c r="Q968" s="15" t="s">
        <v>1014</v>
      </c>
      <c r="R968" s="15">
        <v>159</v>
      </c>
      <c r="S968" s="15">
        <v>82</v>
      </c>
      <c r="T968" s="80">
        <v>241</v>
      </c>
    </row>
    <row r="969" spans="15:20" x14ac:dyDescent="0.2">
      <c r="O969" s="15">
        <v>13407</v>
      </c>
      <c r="P969" s="15" t="s">
        <v>324</v>
      </c>
      <c r="Q969" s="15" t="s">
        <v>326</v>
      </c>
      <c r="R969" s="15">
        <v>169</v>
      </c>
      <c r="S969" s="15">
        <v>93</v>
      </c>
      <c r="T969" s="80">
        <v>262</v>
      </c>
    </row>
    <row r="970" spans="15:20" x14ac:dyDescent="0.2">
      <c r="O970" s="15">
        <v>13407</v>
      </c>
      <c r="P970" s="15" t="s">
        <v>324</v>
      </c>
      <c r="Q970" s="15" t="s">
        <v>326</v>
      </c>
      <c r="R970" s="15">
        <v>100</v>
      </c>
      <c r="S970" s="15">
        <v>86</v>
      </c>
      <c r="T970" s="80">
        <v>186</v>
      </c>
    </row>
    <row r="971" spans="15:20" x14ac:dyDescent="0.2">
      <c r="O971" s="15">
        <v>13408</v>
      </c>
      <c r="P971" s="15" t="s">
        <v>822</v>
      </c>
      <c r="Q971" s="15" t="s">
        <v>821</v>
      </c>
      <c r="R971" s="15">
        <v>210</v>
      </c>
      <c r="S971" s="15">
        <v>68</v>
      </c>
      <c r="T971" s="80">
        <v>278</v>
      </c>
    </row>
    <row r="972" spans="15:20" x14ac:dyDescent="0.2">
      <c r="O972" s="15">
        <v>13409</v>
      </c>
      <c r="P972" s="15" t="s">
        <v>822</v>
      </c>
      <c r="Q972" s="15" t="s">
        <v>99</v>
      </c>
      <c r="R972" s="15">
        <v>178</v>
      </c>
      <c r="S972" s="15">
        <v>96</v>
      </c>
      <c r="T972" s="80">
        <v>274</v>
      </c>
    </row>
    <row r="973" spans="15:20" x14ac:dyDescent="0.2">
      <c r="O973" s="15">
        <v>13413</v>
      </c>
      <c r="P973" s="15" t="s">
        <v>305</v>
      </c>
      <c r="Q973" s="15" t="s">
        <v>304</v>
      </c>
      <c r="R973" s="15">
        <v>207</v>
      </c>
      <c r="S973" s="15">
        <v>86</v>
      </c>
      <c r="T973" s="80">
        <v>293</v>
      </c>
    </row>
    <row r="974" spans="15:20" x14ac:dyDescent="0.2">
      <c r="O974" s="15">
        <v>13414</v>
      </c>
      <c r="P974" s="15" t="s">
        <v>871</v>
      </c>
      <c r="Q974" s="15" t="s">
        <v>873</v>
      </c>
      <c r="R974" s="15">
        <v>104</v>
      </c>
      <c r="S974" s="15">
        <v>71</v>
      </c>
      <c r="T974" s="80">
        <v>175</v>
      </c>
    </row>
    <row r="975" spans="15:20" x14ac:dyDescent="0.2">
      <c r="O975" s="15">
        <v>13414</v>
      </c>
      <c r="P975" s="15" t="s">
        <v>871</v>
      </c>
      <c r="Q975" s="15" t="s">
        <v>873</v>
      </c>
      <c r="R975" s="15">
        <v>162</v>
      </c>
      <c r="S975" s="15">
        <v>77</v>
      </c>
      <c r="T975" s="80">
        <v>239</v>
      </c>
    </row>
    <row r="976" spans="15:20" x14ac:dyDescent="0.2">
      <c r="O976" s="15">
        <v>13416</v>
      </c>
      <c r="P976" s="15" t="s">
        <v>871</v>
      </c>
      <c r="Q976" s="15" t="s">
        <v>875</v>
      </c>
      <c r="R976" s="15">
        <v>195</v>
      </c>
      <c r="S976" s="15">
        <v>95</v>
      </c>
      <c r="T976" s="80">
        <v>290</v>
      </c>
    </row>
    <row r="977" spans="15:20" x14ac:dyDescent="0.2">
      <c r="O977" s="15">
        <v>13417</v>
      </c>
      <c r="P977" s="15" t="s">
        <v>871</v>
      </c>
      <c r="Q977" s="15" t="s">
        <v>872</v>
      </c>
      <c r="R977" s="15">
        <v>85</v>
      </c>
      <c r="S977" s="15">
        <v>76</v>
      </c>
      <c r="T977" s="80">
        <v>161</v>
      </c>
    </row>
    <row r="978" spans="15:20" x14ac:dyDescent="0.2">
      <c r="O978" s="15">
        <v>13420</v>
      </c>
      <c r="P978" s="15" t="s">
        <v>871</v>
      </c>
      <c r="Q978" s="15" t="s">
        <v>874</v>
      </c>
      <c r="R978" s="15">
        <v>91</v>
      </c>
      <c r="S978" s="15">
        <v>71</v>
      </c>
      <c r="T978" s="80">
        <v>162</v>
      </c>
    </row>
    <row r="979" spans="15:20" x14ac:dyDescent="0.2">
      <c r="O979" s="15">
        <v>13422</v>
      </c>
      <c r="P979" s="15" t="s">
        <v>1078</v>
      </c>
      <c r="Q979" s="15" t="s">
        <v>1077</v>
      </c>
      <c r="R979" s="15">
        <v>145</v>
      </c>
      <c r="S979" s="15">
        <v>73</v>
      </c>
      <c r="T979" s="80">
        <v>218</v>
      </c>
    </row>
    <row r="980" spans="15:20" x14ac:dyDescent="0.2">
      <c r="O980" s="15">
        <v>13422</v>
      </c>
      <c r="P980" s="15" t="s">
        <v>1078</v>
      </c>
      <c r="Q980" s="15" t="s">
        <v>1077</v>
      </c>
      <c r="R980" s="15">
        <v>180</v>
      </c>
      <c r="S980" s="15">
        <v>76</v>
      </c>
      <c r="T980" s="80">
        <v>256</v>
      </c>
    </row>
    <row r="981" spans="15:20" x14ac:dyDescent="0.2">
      <c r="O981" s="15">
        <v>13426</v>
      </c>
      <c r="P981" s="15" t="s">
        <v>121</v>
      </c>
      <c r="Q981" s="15" t="s">
        <v>124</v>
      </c>
      <c r="R981" s="15">
        <v>285</v>
      </c>
      <c r="S981" s="15">
        <v>214</v>
      </c>
      <c r="T981" s="80">
        <v>499</v>
      </c>
    </row>
    <row r="982" spans="15:20" x14ac:dyDescent="0.2">
      <c r="O982" s="15">
        <v>13428</v>
      </c>
      <c r="P982" s="15" t="s">
        <v>121</v>
      </c>
      <c r="Q982" s="15" t="s">
        <v>126</v>
      </c>
      <c r="R982" s="15">
        <v>266</v>
      </c>
      <c r="S982" s="15">
        <v>281</v>
      </c>
      <c r="T982" s="80">
        <v>547</v>
      </c>
    </row>
    <row r="983" spans="15:20" x14ac:dyDescent="0.2">
      <c r="O983" s="15">
        <v>13429</v>
      </c>
      <c r="P983" s="15" t="s">
        <v>121</v>
      </c>
      <c r="Q983" s="15" t="s">
        <v>120</v>
      </c>
      <c r="R983" s="15">
        <v>249</v>
      </c>
      <c r="S983" s="15">
        <v>256</v>
      </c>
      <c r="T983" s="80">
        <v>505</v>
      </c>
    </row>
    <row r="984" spans="15:20" x14ac:dyDescent="0.2">
      <c r="O984" s="15">
        <v>13430</v>
      </c>
      <c r="P984" s="15" t="s">
        <v>121</v>
      </c>
      <c r="Q984" s="15" t="s">
        <v>129</v>
      </c>
      <c r="R984" s="15">
        <v>263</v>
      </c>
      <c r="S984" s="15">
        <v>299</v>
      </c>
      <c r="T984" s="80">
        <v>562</v>
      </c>
    </row>
    <row r="985" spans="15:20" x14ac:dyDescent="0.2">
      <c r="O985" s="15">
        <v>13433</v>
      </c>
      <c r="P985" s="15" t="s">
        <v>121</v>
      </c>
      <c r="Q985" s="15" t="s">
        <v>125</v>
      </c>
      <c r="R985" s="15">
        <v>278</v>
      </c>
      <c r="S985" s="15">
        <v>206</v>
      </c>
      <c r="T985" s="80">
        <v>484</v>
      </c>
    </row>
    <row r="986" spans="15:20" x14ac:dyDescent="0.2">
      <c r="O986" s="15">
        <v>13434</v>
      </c>
      <c r="P986" s="15" t="s">
        <v>121</v>
      </c>
      <c r="Q986" s="15" t="s">
        <v>122</v>
      </c>
      <c r="R986" s="15">
        <v>278</v>
      </c>
      <c r="S986" s="15">
        <v>268</v>
      </c>
      <c r="T986" s="80">
        <v>546</v>
      </c>
    </row>
    <row r="987" spans="15:20" x14ac:dyDescent="0.2">
      <c r="O987" s="15">
        <v>13435</v>
      </c>
      <c r="P987" s="15" t="s">
        <v>121</v>
      </c>
      <c r="Q987" s="15" t="s">
        <v>123</v>
      </c>
      <c r="R987" s="15">
        <v>241</v>
      </c>
      <c r="S987" s="15">
        <v>231</v>
      </c>
      <c r="T987" s="80">
        <v>472</v>
      </c>
    </row>
    <row r="988" spans="15:20" x14ac:dyDescent="0.2">
      <c r="O988" s="15">
        <v>13436</v>
      </c>
      <c r="P988" s="15" t="s">
        <v>504</v>
      </c>
      <c r="Q988" s="15" t="s">
        <v>514</v>
      </c>
      <c r="R988" s="15">
        <v>241</v>
      </c>
      <c r="S988" s="15">
        <v>121</v>
      </c>
      <c r="T988" s="80">
        <v>362</v>
      </c>
    </row>
    <row r="989" spans="15:20" x14ac:dyDescent="0.2">
      <c r="O989" s="15">
        <v>13453</v>
      </c>
      <c r="P989" s="15" t="s">
        <v>292</v>
      </c>
      <c r="Q989" s="15" t="s">
        <v>291</v>
      </c>
      <c r="R989" s="15">
        <v>182</v>
      </c>
      <c r="S989" s="15">
        <v>90</v>
      </c>
      <c r="T989" s="80">
        <v>272</v>
      </c>
    </row>
    <row r="990" spans="15:20" x14ac:dyDescent="0.2">
      <c r="O990" s="15">
        <v>13473</v>
      </c>
      <c r="P990" s="15" t="s">
        <v>343</v>
      </c>
      <c r="Q990" s="15" t="s">
        <v>345</v>
      </c>
      <c r="R990" s="15">
        <v>112</v>
      </c>
      <c r="S990" s="15">
        <v>42</v>
      </c>
      <c r="T990" s="80">
        <v>154</v>
      </c>
    </row>
    <row r="991" spans="15:20" x14ac:dyDescent="0.2">
      <c r="O991" s="15">
        <v>13474</v>
      </c>
      <c r="P991" s="15" t="s">
        <v>343</v>
      </c>
      <c r="Q991" s="15" t="s">
        <v>342</v>
      </c>
      <c r="R991" s="15">
        <v>91</v>
      </c>
      <c r="S991" s="15">
        <v>34</v>
      </c>
      <c r="T991" s="80">
        <v>125</v>
      </c>
    </row>
    <row r="992" spans="15:20" x14ac:dyDescent="0.2">
      <c r="O992" s="15">
        <v>13475</v>
      </c>
      <c r="P992" s="15" t="s">
        <v>1003</v>
      </c>
      <c r="Q992" s="15" t="s">
        <v>1009</v>
      </c>
      <c r="R992" s="15">
        <v>136</v>
      </c>
      <c r="S992" s="15">
        <v>98</v>
      </c>
      <c r="T992" s="80">
        <v>234</v>
      </c>
    </row>
    <row r="993" spans="15:20" x14ac:dyDescent="0.2">
      <c r="O993" s="15">
        <v>13481</v>
      </c>
      <c r="P993" s="15" t="s">
        <v>1003</v>
      </c>
      <c r="Q993" s="15" t="s">
        <v>1031</v>
      </c>
      <c r="R993" s="15">
        <v>167</v>
      </c>
      <c r="S993" s="15">
        <v>100</v>
      </c>
      <c r="T993" s="80">
        <v>267</v>
      </c>
    </row>
    <row r="994" spans="15:20" x14ac:dyDescent="0.2">
      <c r="O994" s="15">
        <v>13482</v>
      </c>
      <c r="P994" s="15" t="s">
        <v>231</v>
      </c>
      <c r="Q994" s="15" t="s">
        <v>230</v>
      </c>
      <c r="R994" s="15">
        <v>187</v>
      </c>
      <c r="S994" s="15">
        <v>106</v>
      </c>
      <c r="T994" s="80">
        <v>293</v>
      </c>
    </row>
    <row r="995" spans="15:20" x14ac:dyDescent="0.2">
      <c r="O995" s="15">
        <v>13503</v>
      </c>
      <c r="P995" s="15" t="s">
        <v>637</v>
      </c>
      <c r="Q995" s="15" t="s">
        <v>636</v>
      </c>
      <c r="R995" s="15">
        <v>219</v>
      </c>
      <c r="S995" s="15">
        <v>103</v>
      </c>
      <c r="T995" s="80">
        <v>322</v>
      </c>
    </row>
    <row r="996" spans="15:20" x14ac:dyDescent="0.2">
      <c r="O996" s="15">
        <v>13508</v>
      </c>
      <c r="P996" s="15" t="s">
        <v>429</v>
      </c>
      <c r="Q996" s="15" t="s">
        <v>428</v>
      </c>
      <c r="R996" s="15">
        <v>318</v>
      </c>
      <c r="S996" s="15">
        <v>131</v>
      </c>
      <c r="T996" s="80">
        <v>449</v>
      </c>
    </row>
    <row r="997" spans="15:20" x14ac:dyDescent="0.2">
      <c r="O997" s="15">
        <v>13517</v>
      </c>
      <c r="P997" s="15" t="s">
        <v>612</v>
      </c>
      <c r="Q997" s="15" t="s">
        <v>623</v>
      </c>
      <c r="R997" s="15">
        <v>104</v>
      </c>
      <c r="S997" s="15">
        <v>75</v>
      </c>
      <c r="T997" s="80">
        <v>179</v>
      </c>
    </row>
    <row r="998" spans="15:20" x14ac:dyDescent="0.2">
      <c r="O998" s="15">
        <v>13518</v>
      </c>
      <c r="P998" s="15" t="s">
        <v>962</v>
      </c>
      <c r="Q998" s="15" t="s">
        <v>961</v>
      </c>
      <c r="R998" s="15">
        <v>161</v>
      </c>
      <c r="S998" s="15">
        <v>121</v>
      </c>
      <c r="T998" s="80">
        <v>282</v>
      </c>
    </row>
    <row r="999" spans="15:20" x14ac:dyDescent="0.2">
      <c r="O999" s="15">
        <v>13519</v>
      </c>
      <c r="P999" s="15" t="s">
        <v>1091</v>
      </c>
      <c r="Q999" s="15" t="s">
        <v>1092</v>
      </c>
      <c r="R999" s="15">
        <v>110</v>
      </c>
      <c r="S999" s="15">
        <v>106</v>
      </c>
      <c r="T999" s="80">
        <v>216</v>
      </c>
    </row>
    <row r="1000" spans="15:20" x14ac:dyDescent="0.2">
      <c r="O1000" s="15">
        <v>13520</v>
      </c>
      <c r="P1000" s="15" t="s">
        <v>331</v>
      </c>
      <c r="Q1000" s="15" t="s">
        <v>332</v>
      </c>
      <c r="R1000" s="15">
        <v>258</v>
      </c>
      <c r="S1000" s="15">
        <v>47</v>
      </c>
      <c r="T1000" s="80">
        <v>305</v>
      </c>
    </row>
    <row r="1001" spans="15:20" x14ac:dyDescent="0.2">
      <c r="O1001" s="15">
        <v>13522</v>
      </c>
      <c r="P1001" s="15" t="s">
        <v>331</v>
      </c>
      <c r="Q1001" s="15" t="s">
        <v>330</v>
      </c>
      <c r="R1001" s="15">
        <v>154</v>
      </c>
      <c r="S1001" s="15">
        <v>117</v>
      </c>
      <c r="T1001" s="80">
        <v>271</v>
      </c>
    </row>
    <row r="1002" spans="15:20" x14ac:dyDescent="0.2">
      <c r="O1002" s="15">
        <v>13545</v>
      </c>
      <c r="P1002" s="15" t="s">
        <v>455</v>
      </c>
      <c r="Q1002" s="15" t="s">
        <v>464</v>
      </c>
      <c r="R1002" s="15">
        <v>203</v>
      </c>
      <c r="S1002" s="15">
        <v>107</v>
      </c>
      <c r="T1002" s="80">
        <v>310</v>
      </c>
    </row>
    <row r="1003" spans="15:20" x14ac:dyDescent="0.2">
      <c r="O1003" s="15">
        <v>13549</v>
      </c>
      <c r="P1003" s="15" t="s">
        <v>602</v>
      </c>
      <c r="Q1003" s="15" t="s">
        <v>603</v>
      </c>
      <c r="R1003" s="15">
        <v>184</v>
      </c>
      <c r="S1003" s="15">
        <v>89</v>
      </c>
      <c r="T1003" s="80">
        <v>273</v>
      </c>
    </row>
    <row r="1004" spans="15:20" x14ac:dyDescent="0.2">
      <c r="O1004" s="15">
        <v>13550</v>
      </c>
      <c r="P1004" s="15" t="s">
        <v>776</v>
      </c>
      <c r="Q1004" s="15" t="s">
        <v>782</v>
      </c>
      <c r="R1004" s="15">
        <v>229</v>
      </c>
      <c r="S1004" s="15">
        <v>77</v>
      </c>
      <c r="T1004" s="80">
        <v>306</v>
      </c>
    </row>
    <row r="1005" spans="15:20" x14ac:dyDescent="0.2">
      <c r="O1005" s="15">
        <v>13551</v>
      </c>
      <c r="P1005" s="15" t="s">
        <v>776</v>
      </c>
      <c r="Q1005" s="15" t="s">
        <v>777</v>
      </c>
      <c r="R1005" s="15">
        <v>187</v>
      </c>
      <c r="S1005" s="15">
        <v>101</v>
      </c>
      <c r="T1005" s="80">
        <v>288</v>
      </c>
    </row>
    <row r="1006" spans="15:20" x14ac:dyDescent="0.2">
      <c r="O1006" s="15">
        <v>13553</v>
      </c>
      <c r="P1006" s="15" t="s">
        <v>1180</v>
      </c>
      <c r="Q1006" s="15" t="s">
        <v>1181</v>
      </c>
      <c r="R1006" s="15">
        <v>142</v>
      </c>
      <c r="S1006" s="15">
        <v>103</v>
      </c>
      <c r="T1006" s="80">
        <v>245</v>
      </c>
    </row>
    <row r="1007" spans="15:20" x14ac:dyDescent="0.2">
      <c r="O1007" s="15">
        <v>13554</v>
      </c>
      <c r="P1007" s="15" t="s">
        <v>549</v>
      </c>
      <c r="Q1007" s="15" t="s">
        <v>551</v>
      </c>
      <c r="R1007" s="15">
        <v>43</v>
      </c>
      <c r="S1007" s="15">
        <v>33</v>
      </c>
      <c r="T1007" s="80">
        <v>76</v>
      </c>
    </row>
    <row r="1008" spans="15:20" x14ac:dyDescent="0.2">
      <c r="O1008" s="15">
        <v>13580</v>
      </c>
      <c r="P1008" s="15" t="s">
        <v>605</v>
      </c>
      <c r="Q1008" s="15" t="s">
        <v>604</v>
      </c>
      <c r="R1008" s="15">
        <v>130</v>
      </c>
      <c r="S1008" s="15">
        <v>62</v>
      </c>
      <c r="T1008" s="80">
        <v>192</v>
      </c>
    </row>
    <row r="1009" spans="15:20" x14ac:dyDescent="0.2">
      <c r="O1009" s="15">
        <v>13581</v>
      </c>
      <c r="P1009" s="15" t="s">
        <v>959</v>
      </c>
      <c r="Q1009" s="15" t="s">
        <v>960</v>
      </c>
      <c r="R1009" s="15">
        <v>132</v>
      </c>
      <c r="S1009" s="15">
        <v>84</v>
      </c>
      <c r="T1009" s="80">
        <v>216</v>
      </c>
    </row>
    <row r="1010" spans="15:20" x14ac:dyDescent="0.2">
      <c r="O1010" s="15">
        <v>13594</v>
      </c>
      <c r="P1010" s="15" t="s">
        <v>1003</v>
      </c>
      <c r="Q1010" s="15" t="s">
        <v>1016</v>
      </c>
      <c r="R1010" s="15">
        <v>124</v>
      </c>
      <c r="S1010" s="15">
        <v>89</v>
      </c>
      <c r="T1010" s="80">
        <v>213</v>
      </c>
    </row>
    <row r="1011" spans="15:20" x14ac:dyDescent="0.2">
      <c r="O1011" s="15">
        <v>13596</v>
      </c>
      <c r="P1011" s="15" t="s">
        <v>491</v>
      </c>
      <c r="Q1011" s="15" t="s">
        <v>490</v>
      </c>
      <c r="R1011" s="15">
        <v>181</v>
      </c>
      <c r="S1011" s="15">
        <v>100</v>
      </c>
      <c r="T1011" s="80">
        <v>281</v>
      </c>
    </row>
    <row r="1012" spans="15:20" x14ac:dyDescent="0.2">
      <c r="O1012" s="15">
        <v>13598</v>
      </c>
      <c r="P1012" s="15" t="s">
        <v>555</v>
      </c>
      <c r="Q1012" s="15" t="s">
        <v>556</v>
      </c>
      <c r="R1012" s="15">
        <v>76</v>
      </c>
      <c r="S1012" s="15">
        <v>37</v>
      </c>
      <c r="T1012" s="80">
        <v>113</v>
      </c>
    </row>
    <row r="1013" spans="15:20" x14ac:dyDescent="0.2">
      <c r="O1013" s="15">
        <v>13600</v>
      </c>
      <c r="P1013" s="15" t="s">
        <v>491</v>
      </c>
      <c r="Q1013" s="15" t="s">
        <v>99</v>
      </c>
      <c r="R1013" s="15">
        <v>181</v>
      </c>
      <c r="S1013" s="15">
        <v>100</v>
      </c>
      <c r="T1013" s="80">
        <v>281</v>
      </c>
    </row>
    <row r="1014" spans="15:20" x14ac:dyDescent="0.2">
      <c r="O1014" s="15">
        <v>13602</v>
      </c>
      <c r="P1014" s="15" t="s">
        <v>822</v>
      </c>
      <c r="Q1014" s="15" t="s">
        <v>824</v>
      </c>
      <c r="R1014" s="15">
        <v>196</v>
      </c>
      <c r="S1014" s="15">
        <v>108</v>
      </c>
      <c r="T1014" s="80">
        <v>304</v>
      </c>
    </row>
    <row r="1015" spans="15:20" x14ac:dyDescent="0.2">
      <c r="O1015" s="15">
        <v>13643</v>
      </c>
      <c r="P1015" s="15" t="s">
        <v>1140</v>
      </c>
      <c r="Q1015" s="15" t="s">
        <v>1142</v>
      </c>
      <c r="R1015" s="15">
        <v>149</v>
      </c>
      <c r="S1015" s="15">
        <v>93</v>
      </c>
      <c r="T1015" s="80">
        <v>242</v>
      </c>
    </row>
    <row r="1016" spans="15:20" x14ac:dyDescent="0.2">
      <c r="O1016" s="15">
        <v>13647</v>
      </c>
      <c r="P1016" s="15" t="s">
        <v>308</v>
      </c>
      <c r="Q1016" s="15" t="s">
        <v>307</v>
      </c>
      <c r="R1016" s="15">
        <v>134</v>
      </c>
      <c r="S1016" s="15">
        <v>56</v>
      </c>
      <c r="T1016" s="80">
        <v>190</v>
      </c>
    </row>
    <row r="1017" spans="15:20" x14ac:dyDescent="0.2">
      <c r="O1017" s="15">
        <v>13650</v>
      </c>
      <c r="P1017" s="15" t="s">
        <v>822</v>
      </c>
      <c r="Q1017" s="15" t="s">
        <v>825</v>
      </c>
      <c r="R1017" s="15">
        <v>227</v>
      </c>
      <c r="S1017" s="15">
        <v>121</v>
      </c>
      <c r="T1017" s="80">
        <v>348</v>
      </c>
    </row>
    <row r="1018" spans="15:20" x14ac:dyDescent="0.2">
      <c r="O1018" s="15">
        <v>13652</v>
      </c>
      <c r="P1018" s="15" t="s">
        <v>355</v>
      </c>
      <c r="Q1018" s="15" t="s">
        <v>354</v>
      </c>
      <c r="R1018" s="15">
        <v>155</v>
      </c>
      <c r="S1018" s="15">
        <v>88</v>
      </c>
      <c r="T1018" s="80">
        <v>243</v>
      </c>
    </row>
    <row r="1019" spans="15:20" x14ac:dyDescent="0.2">
      <c r="O1019" s="15">
        <v>13652</v>
      </c>
      <c r="P1019" s="15" t="s">
        <v>355</v>
      </c>
      <c r="Q1019" s="15" t="s">
        <v>354</v>
      </c>
      <c r="R1019" s="15">
        <v>89</v>
      </c>
      <c r="S1019" s="15">
        <v>82</v>
      </c>
      <c r="T1019" s="80">
        <v>171</v>
      </c>
    </row>
    <row r="1020" spans="15:20" x14ac:dyDescent="0.2">
      <c r="O1020" s="15">
        <v>13701</v>
      </c>
      <c r="P1020" s="15" t="s">
        <v>374</v>
      </c>
      <c r="Q1020" s="15" t="s">
        <v>380</v>
      </c>
      <c r="R1020" s="15">
        <v>117</v>
      </c>
      <c r="S1020" s="15">
        <v>76</v>
      </c>
      <c r="T1020" s="80">
        <v>193</v>
      </c>
    </row>
    <row r="1021" spans="15:20" x14ac:dyDescent="0.2">
      <c r="O1021" s="15">
        <v>13821</v>
      </c>
      <c r="P1021" s="15" t="s">
        <v>504</v>
      </c>
      <c r="Q1021" s="15" t="s">
        <v>516</v>
      </c>
      <c r="R1021" s="15">
        <v>132</v>
      </c>
      <c r="S1021" s="15">
        <v>97</v>
      </c>
      <c r="T1021" s="80">
        <v>229</v>
      </c>
    </row>
    <row r="1022" spans="15:20" x14ac:dyDescent="0.2">
      <c r="O1022" s="15">
        <v>13822</v>
      </c>
      <c r="P1022" s="15" t="s">
        <v>1043</v>
      </c>
      <c r="Q1022" s="15" t="s">
        <v>1054</v>
      </c>
      <c r="R1022" s="15">
        <v>192</v>
      </c>
      <c r="S1022" s="15">
        <v>91</v>
      </c>
      <c r="T1022" s="80">
        <v>283</v>
      </c>
    </row>
    <row r="1023" spans="15:20" x14ac:dyDescent="0.2">
      <c r="O1023" s="15">
        <v>13823</v>
      </c>
      <c r="P1023" s="15" t="s">
        <v>1043</v>
      </c>
      <c r="Q1023" s="15" t="s">
        <v>1068</v>
      </c>
      <c r="R1023" s="15">
        <v>210</v>
      </c>
      <c r="S1023" s="15">
        <v>92</v>
      </c>
      <c r="T1023" s="80">
        <v>302</v>
      </c>
    </row>
    <row r="1024" spans="15:20" x14ac:dyDescent="0.2">
      <c r="O1024" s="15">
        <v>13841</v>
      </c>
      <c r="P1024" s="15" t="s">
        <v>946</v>
      </c>
      <c r="Q1024" s="15" t="s">
        <v>947</v>
      </c>
      <c r="R1024" s="15">
        <v>234</v>
      </c>
      <c r="S1024" s="15">
        <v>152</v>
      </c>
      <c r="T1024" s="80">
        <v>386</v>
      </c>
    </row>
    <row r="1025" spans="15:20" x14ac:dyDescent="0.2">
      <c r="O1025" s="15">
        <v>13844</v>
      </c>
      <c r="P1025" s="15" t="s">
        <v>218</v>
      </c>
      <c r="Q1025" s="15" t="s">
        <v>223</v>
      </c>
      <c r="R1025" s="15">
        <v>207</v>
      </c>
      <c r="S1025" s="15">
        <v>107</v>
      </c>
      <c r="T1025" s="80">
        <v>314</v>
      </c>
    </row>
    <row r="1026" spans="15:20" x14ac:dyDescent="0.2">
      <c r="O1026" s="15">
        <v>13845</v>
      </c>
      <c r="P1026" s="15" t="s">
        <v>218</v>
      </c>
      <c r="Q1026" s="15" t="s">
        <v>222</v>
      </c>
      <c r="R1026" s="15">
        <v>207</v>
      </c>
      <c r="S1026" s="15">
        <v>88</v>
      </c>
      <c r="T1026" s="80">
        <v>295</v>
      </c>
    </row>
    <row r="1027" spans="15:20" x14ac:dyDescent="0.2">
      <c r="O1027" s="15">
        <v>13846</v>
      </c>
      <c r="P1027" s="15" t="s">
        <v>791</v>
      </c>
      <c r="Q1027" s="15" t="s">
        <v>790</v>
      </c>
      <c r="R1027" s="15">
        <v>90</v>
      </c>
      <c r="S1027" s="15">
        <v>62</v>
      </c>
      <c r="T1027" s="80">
        <v>152</v>
      </c>
    </row>
    <row r="1028" spans="15:20" x14ac:dyDescent="0.2">
      <c r="O1028" s="15">
        <v>13847</v>
      </c>
      <c r="P1028" s="15" t="s">
        <v>720</v>
      </c>
      <c r="Q1028" s="15" t="s">
        <v>725</v>
      </c>
      <c r="R1028" s="15">
        <v>180</v>
      </c>
      <c r="S1028" s="15">
        <v>106</v>
      </c>
      <c r="T1028" s="80">
        <v>286</v>
      </c>
    </row>
    <row r="1029" spans="15:20" x14ac:dyDescent="0.2">
      <c r="O1029" s="15">
        <v>13870</v>
      </c>
      <c r="P1029" s="15" t="s">
        <v>717</v>
      </c>
      <c r="Q1029" s="15" t="s">
        <v>716</v>
      </c>
      <c r="R1029" s="15">
        <v>209</v>
      </c>
      <c r="S1029" s="15">
        <v>86</v>
      </c>
      <c r="T1029" s="80">
        <v>295</v>
      </c>
    </row>
    <row r="1030" spans="15:20" x14ac:dyDescent="0.2">
      <c r="O1030" s="15">
        <v>13870</v>
      </c>
      <c r="P1030" s="15" t="s">
        <v>717</v>
      </c>
      <c r="Q1030" s="15" t="s">
        <v>716</v>
      </c>
      <c r="R1030" s="15">
        <v>316</v>
      </c>
      <c r="S1030" s="15">
        <v>96</v>
      </c>
      <c r="T1030" s="80">
        <v>412</v>
      </c>
    </row>
    <row r="1031" spans="15:20" x14ac:dyDescent="0.2">
      <c r="O1031" s="15">
        <v>13872</v>
      </c>
      <c r="P1031" s="15" t="s">
        <v>967</v>
      </c>
      <c r="Q1031" s="15" t="s">
        <v>968</v>
      </c>
      <c r="R1031" s="15">
        <v>130</v>
      </c>
      <c r="S1031" s="15">
        <v>60</v>
      </c>
      <c r="T1031" s="80">
        <v>190</v>
      </c>
    </row>
    <row r="1032" spans="15:20" x14ac:dyDescent="0.2">
      <c r="O1032" s="15">
        <v>13883</v>
      </c>
      <c r="P1032" s="15" t="s">
        <v>1043</v>
      </c>
      <c r="Q1032" s="15" t="s">
        <v>1059</v>
      </c>
      <c r="R1032" s="15">
        <v>103</v>
      </c>
      <c r="S1032" s="15">
        <v>95</v>
      </c>
      <c r="T1032" s="80">
        <v>198</v>
      </c>
    </row>
    <row r="1033" spans="15:20" x14ac:dyDescent="0.2">
      <c r="O1033" s="15">
        <v>13885</v>
      </c>
      <c r="P1033" s="15" t="s">
        <v>610</v>
      </c>
      <c r="Q1033" s="15" t="s">
        <v>609</v>
      </c>
      <c r="R1033" s="15">
        <v>101</v>
      </c>
      <c r="S1033" s="15">
        <v>59</v>
      </c>
      <c r="T1033" s="80">
        <v>160</v>
      </c>
    </row>
    <row r="1034" spans="15:20" x14ac:dyDescent="0.2">
      <c r="O1034" s="15">
        <v>13886</v>
      </c>
      <c r="P1034" s="15" t="s">
        <v>610</v>
      </c>
      <c r="Q1034" s="15" t="s">
        <v>99</v>
      </c>
      <c r="R1034" s="15">
        <v>56</v>
      </c>
      <c r="S1034" s="15">
        <v>46</v>
      </c>
      <c r="T1034" s="80">
        <v>102</v>
      </c>
    </row>
    <row r="1035" spans="15:20" x14ac:dyDescent="0.2">
      <c r="O1035" s="15">
        <v>13912</v>
      </c>
      <c r="P1035" s="15" t="s">
        <v>170</v>
      </c>
      <c r="Q1035" s="15" t="s">
        <v>173</v>
      </c>
      <c r="R1035" s="15">
        <v>120</v>
      </c>
      <c r="S1035" s="15">
        <v>62</v>
      </c>
      <c r="T1035" s="80">
        <v>182</v>
      </c>
    </row>
    <row r="1036" spans="15:20" x14ac:dyDescent="0.2">
      <c r="O1036" s="15">
        <v>13916</v>
      </c>
      <c r="P1036" s="15" t="s">
        <v>637</v>
      </c>
      <c r="Q1036" s="15" t="s">
        <v>642</v>
      </c>
      <c r="R1036" s="15">
        <v>250</v>
      </c>
      <c r="S1036" s="15">
        <v>28</v>
      </c>
      <c r="T1036" s="80">
        <v>278</v>
      </c>
    </row>
    <row r="1037" spans="15:20" x14ac:dyDescent="0.2">
      <c r="O1037" s="15">
        <v>13916</v>
      </c>
      <c r="P1037" s="15" t="s">
        <v>637</v>
      </c>
      <c r="Q1037" s="15" t="s">
        <v>642</v>
      </c>
      <c r="R1037" s="15">
        <v>300</v>
      </c>
      <c r="S1037" s="15">
        <v>33</v>
      </c>
      <c r="T1037" s="80">
        <v>333</v>
      </c>
    </row>
    <row r="1038" spans="15:20" x14ac:dyDescent="0.2">
      <c r="O1038" s="15">
        <v>13917</v>
      </c>
      <c r="P1038" s="15" t="s">
        <v>650</v>
      </c>
      <c r="Q1038" s="15" t="s">
        <v>649</v>
      </c>
      <c r="R1038" s="15">
        <v>176</v>
      </c>
      <c r="S1038" s="15">
        <v>125</v>
      </c>
      <c r="T1038" s="80">
        <v>301</v>
      </c>
    </row>
    <row r="1039" spans="15:20" x14ac:dyDescent="0.2">
      <c r="O1039" s="15">
        <v>13928</v>
      </c>
      <c r="P1039" s="15" t="s">
        <v>929</v>
      </c>
      <c r="Q1039" s="15" t="s">
        <v>932</v>
      </c>
      <c r="R1039" s="15">
        <v>284</v>
      </c>
      <c r="S1039" s="15">
        <v>131</v>
      </c>
      <c r="T1039" s="80">
        <v>415</v>
      </c>
    </row>
    <row r="1040" spans="15:20" x14ac:dyDescent="0.2">
      <c r="O1040" s="15">
        <v>13933</v>
      </c>
      <c r="P1040" s="15" t="s">
        <v>197</v>
      </c>
      <c r="Q1040" s="15" t="s">
        <v>199</v>
      </c>
      <c r="R1040" s="15">
        <v>57</v>
      </c>
      <c r="S1040" s="15">
        <v>62</v>
      </c>
      <c r="T1040" s="80">
        <v>119</v>
      </c>
    </row>
    <row r="1041" spans="15:20" x14ac:dyDescent="0.2">
      <c r="O1041" s="15">
        <v>13941</v>
      </c>
      <c r="P1041" s="15" t="s">
        <v>584</v>
      </c>
      <c r="Q1041" s="15" t="s">
        <v>585</v>
      </c>
      <c r="R1041" s="15">
        <v>200</v>
      </c>
      <c r="S1041" s="15">
        <v>111</v>
      </c>
      <c r="T1041" s="80">
        <v>311</v>
      </c>
    </row>
    <row r="1042" spans="15:20" x14ac:dyDescent="0.2">
      <c r="O1042" s="15">
        <v>13941</v>
      </c>
      <c r="P1042" s="15" t="s">
        <v>584</v>
      </c>
      <c r="Q1042" s="15" t="s">
        <v>585</v>
      </c>
      <c r="R1042" s="15">
        <v>160</v>
      </c>
      <c r="S1042" s="15">
        <v>107</v>
      </c>
      <c r="T1042" s="80">
        <v>267</v>
      </c>
    </row>
    <row r="1043" spans="15:20" x14ac:dyDescent="0.2">
      <c r="O1043" s="15">
        <v>13942</v>
      </c>
      <c r="P1043" s="15" t="s">
        <v>787</v>
      </c>
      <c r="Q1043" s="15" t="s">
        <v>789</v>
      </c>
      <c r="R1043" s="15">
        <v>143</v>
      </c>
      <c r="S1043" s="15">
        <v>134</v>
      </c>
      <c r="T1043" s="80">
        <v>277</v>
      </c>
    </row>
    <row r="1044" spans="15:20" x14ac:dyDescent="0.2">
      <c r="O1044" s="15">
        <v>13944</v>
      </c>
      <c r="P1044" s="15" t="s">
        <v>787</v>
      </c>
      <c r="Q1044" s="15" t="s">
        <v>788</v>
      </c>
      <c r="R1044" s="15">
        <v>220</v>
      </c>
      <c r="S1044" s="15">
        <v>124</v>
      </c>
      <c r="T1044" s="80">
        <v>344</v>
      </c>
    </row>
    <row r="1045" spans="15:20" x14ac:dyDescent="0.2">
      <c r="O1045" s="15">
        <v>13967</v>
      </c>
      <c r="P1045" s="15" t="s">
        <v>720</v>
      </c>
      <c r="Q1045" s="15" t="s">
        <v>742</v>
      </c>
      <c r="R1045" s="15">
        <v>309</v>
      </c>
      <c r="S1045" s="15">
        <v>157</v>
      </c>
      <c r="T1045" s="80">
        <v>466</v>
      </c>
    </row>
    <row r="1046" spans="15:20" x14ac:dyDescent="0.2">
      <c r="O1046" s="15">
        <v>13976</v>
      </c>
      <c r="P1046" s="15" t="s">
        <v>216</v>
      </c>
      <c r="Q1046" s="15" t="s">
        <v>215</v>
      </c>
      <c r="R1046" s="15">
        <v>184</v>
      </c>
      <c r="S1046" s="15">
        <v>100</v>
      </c>
      <c r="T1046" s="80">
        <v>284</v>
      </c>
    </row>
    <row r="1047" spans="15:20" x14ac:dyDescent="0.2">
      <c r="O1047" s="15">
        <v>13977</v>
      </c>
      <c r="P1047" s="15" t="s">
        <v>216</v>
      </c>
      <c r="Q1047" s="15" t="s">
        <v>99</v>
      </c>
      <c r="R1047" s="15">
        <v>70</v>
      </c>
      <c r="S1047" s="15">
        <v>70</v>
      </c>
      <c r="T1047" s="80">
        <v>140</v>
      </c>
    </row>
    <row r="1048" spans="15:20" x14ac:dyDescent="0.2">
      <c r="O1048" s="15">
        <v>15000</v>
      </c>
      <c r="P1048" s="15" t="s">
        <v>170</v>
      </c>
      <c r="Q1048" s="15" t="s">
        <v>174</v>
      </c>
      <c r="R1048" s="15">
        <v>69</v>
      </c>
      <c r="S1048" s="15">
        <v>43</v>
      </c>
      <c r="T1048" s="80">
        <v>112</v>
      </c>
    </row>
    <row r="1049" spans="15:20" x14ac:dyDescent="0.2">
      <c r="O1049" s="15">
        <v>15002</v>
      </c>
      <c r="P1049" s="15" t="s">
        <v>170</v>
      </c>
      <c r="Q1049" s="15" t="s">
        <v>175</v>
      </c>
      <c r="R1049" s="15">
        <v>113</v>
      </c>
      <c r="S1049" s="15">
        <v>63</v>
      </c>
      <c r="T1049" s="80">
        <v>176</v>
      </c>
    </row>
    <row r="1050" spans="15:20" x14ac:dyDescent="0.2">
      <c r="O1050" s="15">
        <v>15003</v>
      </c>
      <c r="P1050" s="15" t="s">
        <v>170</v>
      </c>
      <c r="Q1050" s="15" t="s">
        <v>171</v>
      </c>
      <c r="R1050" s="15">
        <v>71</v>
      </c>
      <c r="S1050" s="15">
        <v>75</v>
      </c>
      <c r="T1050" s="80">
        <v>146</v>
      </c>
    </row>
    <row r="1051" spans="15:20" x14ac:dyDescent="0.2">
      <c r="O1051" s="15">
        <v>15004</v>
      </c>
      <c r="P1051" s="15" t="s">
        <v>170</v>
      </c>
      <c r="Q1051" s="15" t="s">
        <v>169</v>
      </c>
      <c r="R1051" s="15">
        <v>100</v>
      </c>
      <c r="S1051" s="15">
        <v>59</v>
      </c>
      <c r="T1051" s="80">
        <v>159</v>
      </c>
    </row>
    <row r="1052" spans="15:20" x14ac:dyDescent="0.2">
      <c r="O1052" s="15">
        <v>15008</v>
      </c>
      <c r="P1052" s="15" t="s">
        <v>565</v>
      </c>
      <c r="Q1052" s="15" t="s">
        <v>566</v>
      </c>
      <c r="R1052" s="15">
        <v>123</v>
      </c>
      <c r="S1052" s="15">
        <v>98</v>
      </c>
      <c r="T1052" s="80">
        <v>221</v>
      </c>
    </row>
    <row r="1053" spans="15:20" x14ac:dyDescent="0.2">
      <c r="O1053" s="15">
        <v>15011</v>
      </c>
      <c r="P1053" s="15" t="s">
        <v>720</v>
      </c>
      <c r="Q1053" s="15" t="s">
        <v>744</v>
      </c>
      <c r="R1053" s="15">
        <v>408</v>
      </c>
      <c r="S1053" s="15">
        <v>164</v>
      </c>
      <c r="T1053" s="80">
        <v>572</v>
      </c>
    </row>
    <row r="1054" spans="15:20" x14ac:dyDescent="0.2">
      <c r="O1054" s="15">
        <v>15013</v>
      </c>
      <c r="P1054" s="15" t="s">
        <v>762</v>
      </c>
      <c r="Q1054" s="15" t="s">
        <v>761</v>
      </c>
      <c r="R1054" s="15">
        <v>211</v>
      </c>
      <c r="S1054" s="15">
        <v>65</v>
      </c>
      <c r="T1054" s="80">
        <v>276</v>
      </c>
    </row>
    <row r="1055" spans="15:20" x14ac:dyDescent="0.2">
      <c r="O1055" s="15">
        <v>15018</v>
      </c>
      <c r="P1055" s="15" t="s">
        <v>1140</v>
      </c>
      <c r="Q1055" s="15" t="s">
        <v>1139</v>
      </c>
      <c r="R1055" s="15">
        <v>174</v>
      </c>
      <c r="S1055" s="15">
        <v>99</v>
      </c>
      <c r="T1055" s="80">
        <v>273</v>
      </c>
    </row>
    <row r="1056" spans="15:20" x14ac:dyDescent="0.2">
      <c r="O1056" s="15">
        <v>15021</v>
      </c>
      <c r="P1056" s="15" t="s">
        <v>1158</v>
      </c>
      <c r="Q1056" s="15" t="s">
        <v>1157</v>
      </c>
      <c r="R1056" s="15">
        <v>105</v>
      </c>
      <c r="S1056" s="15">
        <v>69</v>
      </c>
      <c r="T1056" s="80">
        <v>174</v>
      </c>
    </row>
    <row r="1057" spans="15:20" x14ac:dyDescent="0.2">
      <c r="O1057" s="15">
        <v>15025</v>
      </c>
      <c r="P1057" s="15" t="s">
        <v>750</v>
      </c>
      <c r="Q1057" s="15" t="s">
        <v>753</v>
      </c>
      <c r="R1057" s="15">
        <v>380</v>
      </c>
      <c r="S1057" s="15">
        <v>153</v>
      </c>
      <c r="T1057" s="80">
        <v>533</v>
      </c>
    </row>
    <row r="1058" spans="15:20" x14ac:dyDescent="0.2">
      <c r="O1058" s="15">
        <v>15031</v>
      </c>
      <c r="P1058" s="15" t="s">
        <v>1003</v>
      </c>
      <c r="Q1058" s="15" t="s">
        <v>1021</v>
      </c>
      <c r="R1058" s="15">
        <v>121</v>
      </c>
      <c r="S1058" s="15">
        <v>85</v>
      </c>
      <c r="T1058" s="80">
        <v>206</v>
      </c>
    </row>
    <row r="1059" spans="15:20" x14ac:dyDescent="0.2">
      <c r="O1059" s="15">
        <v>15032</v>
      </c>
      <c r="P1059" s="15" t="s">
        <v>565</v>
      </c>
      <c r="Q1059" s="15" t="s">
        <v>567</v>
      </c>
      <c r="R1059" s="15">
        <v>249</v>
      </c>
      <c r="S1059" s="15">
        <v>111</v>
      </c>
      <c r="T1059" s="80">
        <v>360</v>
      </c>
    </row>
    <row r="1060" spans="15:20" x14ac:dyDescent="0.2">
      <c r="O1060" s="15">
        <v>15035</v>
      </c>
      <c r="P1060" s="15" t="s">
        <v>1180</v>
      </c>
      <c r="Q1060" s="15" t="s">
        <v>1190</v>
      </c>
      <c r="R1060" s="15">
        <v>288</v>
      </c>
      <c r="S1060" s="15">
        <v>125</v>
      </c>
      <c r="T1060" s="80">
        <v>413</v>
      </c>
    </row>
    <row r="1061" spans="15:20" x14ac:dyDescent="0.2">
      <c r="O1061" s="15">
        <v>15041</v>
      </c>
      <c r="P1061" s="15" t="s">
        <v>720</v>
      </c>
      <c r="Q1061" s="15" t="s">
        <v>745</v>
      </c>
      <c r="R1061" s="15">
        <v>137</v>
      </c>
      <c r="S1061" s="15">
        <v>105</v>
      </c>
      <c r="T1061" s="80">
        <v>242</v>
      </c>
    </row>
    <row r="1062" spans="15:20" x14ac:dyDescent="0.2">
      <c r="O1062" s="15">
        <v>15042</v>
      </c>
      <c r="P1062" s="15" t="s">
        <v>265</v>
      </c>
      <c r="Q1062" s="15" t="s">
        <v>269</v>
      </c>
      <c r="R1062" s="15">
        <v>98</v>
      </c>
      <c r="S1062" s="15">
        <v>53</v>
      </c>
      <c r="T1062" s="80">
        <v>151</v>
      </c>
    </row>
    <row r="1063" spans="15:20" x14ac:dyDescent="0.2">
      <c r="O1063" s="15">
        <v>15045</v>
      </c>
      <c r="P1063" s="15" t="s">
        <v>1170</v>
      </c>
      <c r="Q1063" s="15" t="s">
        <v>1169</v>
      </c>
      <c r="R1063" s="15">
        <v>128</v>
      </c>
      <c r="S1063" s="15">
        <v>84</v>
      </c>
      <c r="T1063" s="80">
        <v>212</v>
      </c>
    </row>
    <row r="1064" spans="15:20" x14ac:dyDescent="0.2">
      <c r="O1064" s="15">
        <v>15046</v>
      </c>
      <c r="P1064" s="15" t="s">
        <v>292</v>
      </c>
      <c r="Q1064" s="15" t="s">
        <v>99</v>
      </c>
      <c r="R1064" s="15">
        <v>182</v>
      </c>
      <c r="S1064" s="15">
        <v>90</v>
      </c>
      <c r="T1064" s="80">
        <v>272</v>
      </c>
    </row>
    <row r="1065" spans="15:20" x14ac:dyDescent="0.2">
      <c r="O1065" s="15">
        <v>15052</v>
      </c>
      <c r="P1065" s="15" t="s">
        <v>473</v>
      </c>
      <c r="Q1065" s="15" t="s">
        <v>474</v>
      </c>
      <c r="R1065" s="15">
        <v>126</v>
      </c>
      <c r="S1065" s="15">
        <v>76</v>
      </c>
      <c r="T1065" s="80">
        <v>202</v>
      </c>
    </row>
    <row r="1066" spans="15:20" x14ac:dyDescent="0.2">
      <c r="O1066" s="15">
        <v>15055</v>
      </c>
      <c r="P1066" s="15" t="s">
        <v>1074</v>
      </c>
      <c r="Q1066" s="15" t="s">
        <v>1075</v>
      </c>
      <c r="R1066" s="15">
        <v>154</v>
      </c>
      <c r="S1066" s="15">
        <v>69</v>
      </c>
      <c r="T1066" s="80">
        <v>223</v>
      </c>
    </row>
    <row r="1067" spans="15:20" x14ac:dyDescent="0.2">
      <c r="O1067" s="15">
        <v>15061</v>
      </c>
      <c r="P1067" s="15" t="s">
        <v>504</v>
      </c>
      <c r="Q1067" s="15" t="s">
        <v>506</v>
      </c>
      <c r="R1067" s="15">
        <v>242</v>
      </c>
      <c r="S1067" s="15">
        <v>95</v>
      </c>
      <c r="T1067" s="80">
        <v>337</v>
      </c>
    </row>
    <row r="1068" spans="15:20" x14ac:dyDescent="0.2">
      <c r="O1068" s="15">
        <v>15062</v>
      </c>
      <c r="P1068" s="15" t="s">
        <v>1105</v>
      </c>
      <c r="Q1068" s="15" t="s">
        <v>1109</v>
      </c>
      <c r="R1068" s="15">
        <v>88</v>
      </c>
      <c r="S1068" s="15">
        <v>48</v>
      </c>
      <c r="T1068" s="80">
        <v>136</v>
      </c>
    </row>
    <row r="1069" spans="15:20" x14ac:dyDescent="0.2">
      <c r="O1069" s="15">
        <v>15065</v>
      </c>
      <c r="P1069" s="15" t="s">
        <v>1180</v>
      </c>
      <c r="Q1069" s="15" t="s">
        <v>1186</v>
      </c>
      <c r="R1069" s="15">
        <v>163</v>
      </c>
      <c r="S1069" s="15">
        <v>112</v>
      </c>
      <c r="T1069" s="80">
        <v>275</v>
      </c>
    </row>
    <row r="1070" spans="15:20" x14ac:dyDescent="0.2">
      <c r="O1070" s="15">
        <v>15068</v>
      </c>
      <c r="P1070" s="15" t="s">
        <v>231</v>
      </c>
      <c r="Q1070" s="15" t="s">
        <v>232</v>
      </c>
      <c r="R1070" s="15">
        <v>137</v>
      </c>
      <c r="S1070" s="15">
        <v>60</v>
      </c>
      <c r="T1070" s="80">
        <v>197</v>
      </c>
    </row>
    <row r="1071" spans="15:20" x14ac:dyDescent="0.2">
      <c r="O1071" s="15">
        <v>15071</v>
      </c>
      <c r="P1071" s="15" t="s">
        <v>417</v>
      </c>
      <c r="Q1071" s="15" t="s">
        <v>419</v>
      </c>
      <c r="R1071" s="15">
        <v>179</v>
      </c>
      <c r="S1071" s="15">
        <v>135</v>
      </c>
      <c r="T1071" s="80">
        <v>314</v>
      </c>
    </row>
    <row r="1072" spans="15:20" x14ac:dyDescent="0.2">
      <c r="O1072" s="15">
        <v>15072</v>
      </c>
      <c r="P1072" s="15" t="s">
        <v>1140</v>
      </c>
      <c r="Q1072" s="15" t="s">
        <v>1141</v>
      </c>
      <c r="R1072" s="15">
        <v>152</v>
      </c>
      <c r="S1072" s="15">
        <v>99</v>
      </c>
      <c r="T1072" s="80">
        <v>251</v>
      </c>
    </row>
    <row r="1073" spans="15:20" x14ac:dyDescent="0.2">
      <c r="O1073" s="15">
        <v>19002</v>
      </c>
      <c r="P1073" s="15" t="s">
        <v>343</v>
      </c>
      <c r="Q1073" s="15" t="s">
        <v>346</v>
      </c>
      <c r="R1073" s="15">
        <v>115</v>
      </c>
      <c r="S1073" s="15">
        <v>65</v>
      </c>
      <c r="T1073" s="80">
        <v>180</v>
      </c>
    </row>
    <row r="1074" spans="15:20" x14ac:dyDescent="0.2">
      <c r="O1074" s="15">
        <v>19005</v>
      </c>
      <c r="P1074" s="15" t="s">
        <v>646</v>
      </c>
      <c r="Q1074" s="15" t="s">
        <v>648</v>
      </c>
      <c r="R1074" s="15">
        <v>213</v>
      </c>
      <c r="S1074" s="15">
        <v>93</v>
      </c>
      <c r="T1074" s="80">
        <v>306</v>
      </c>
    </row>
    <row r="1075" spans="15:20" x14ac:dyDescent="0.2">
      <c r="O1075" s="15">
        <v>19007</v>
      </c>
      <c r="P1075" s="15" t="s">
        <v>545</v>
      </c>
      <c r="Q1075" s="15" t="s">
        <v>544</v>
      </c>
      <c r="R1075" s="15">
        <v>107</v>
      </c>
      <c r="S1075" s="15">
        <v>66</v>
      </c>
      <c r="T1075" s="80">
        <v>173</v>
      </c>
    </row>
    <row r="1076" spans="15:20" x14ac:dyDescent="0.2">
      <c r="O1076" s="15">
        <v>19009</v>
      </c>
      <c r="P1076" s="15" t="s">
        <v>321</v>
      </c>
      <c r="Q1076" s="15" t="s">
        <v>320</v>
      </c>
      <c r="R1076" s="15">
        <v>92</v>
      </c>
      <c r="S1076" s="15">
        <v>80</v>
      </c>
      <c r="T1076" s="80">
        <v>172</v>
      </c>
    </row>
    <row r="1077" spans="15:20" x14ac:dyDescent="0.2">
      <c r="O1077" s="15">
        <v>19013</v>
      </c>
      <c r="P1077" s="15" t="s">
        <v>237</v>
      </c>
      <c r="Q1077" s="15" t="s">
        <v>238</v>
      </c>
      <c r="R1077" s="15">
        <v>176</v>
      </c>
      <c r="S1077" s="15">
        <v>80</v>
      </c>
      <c r="T1077" s="80">
        <v>256</v>
      </c>
    </row>
    <row r="1078" spans="15:20" x14ac:dyDescent="0.2">
      <c r="O1078" s="15">
        <v>19016</v>
      </c>
      <c r="P1078" s="15" t="s">
        <v>1041</v>
      </c>
      <c r="Q1078" s="15" t="s">
        <v>1040</v>
      </c>
      <c r="R1078" s="15">
        <v>307</v>
      </c>
      <c r="S1078" s="15">
        <v>119</v>
      </c>
      <c r="T1078" s="80">
        <v>426</v>
      </c>
    </row>
    <row r="1079" spans="15:20" x14ac:dyDescent="0.2">
      <c r="O1079" s="15">
        <v>19016</v>
      </c>
      <c r="P1079" s="15" t="s">
        <v>1041</v>
      </c>
      <c r="Q1079" s="15" t="s">
        <v>1040</v>
      </c>
      <c r="R1079" s="15">
        <v>588</v>
      </c>
      <c r="S1079" s="15">
        <v>147</v>
      </c>
      <c r="T1079" s="80">
        <v>735</v>
      </c>
    </row>
    <row r="1080" spans="15:20" x14ac:dyDescent="0.2">
      <c r="O1080" s="15">
        <v>19017</v>
      </c>
      <c r="P1080" s="15" t="s">
        <v>114</v>
      </c>
      <c r="Q1080" s="15" t="s">
        <v>113</v>
      </c>
      <c r="R1080" s="15">
        <v>138</v>
      </c>
      <c r="S1080" s="15">
        <v>100</v>
      </c>
      <c r="T1080" s="80">
        <v>238</v>
      </c>
    </row>
    <row r="1081" spans="15:20" x14ac:dyDescent="0.2">
      <c r="O1081" s="15">
        <v>19017</v>
      </c>
      <c r="P1081" s="15" t="s">
        <v>114</v>
      </c>
      <c r="Q1081" s="15" t="s">
        <v>113</v>
      </c>
      <c r="R1081" s="15">
        <v>192</v>
      </c>
      <c r="S1081" s="15">
        <v>105</v>
      </c>
      <c r="T1081" s="80">
        <v>297</v>
      </c>
    </row>
    <row r="1082" spans="15:20" x14ac:dyDescent="0.2">
      <c r="O1082" s="15">
        <v>19018</v>
      </c>
      <c r="P1082" s="15" t="s">
        <v>237</v>
      </c>
      <c r="Q1082" s="15" t="s">
        <v>236</v>
      </c>
      <c r="R1082" s="15">
        <v>100</v>
      </c>
      <c r="S1082" s="15">
        <v>55</v>
      </c>
      <c r="T1082" s="80">
        <v>155</v>
      </c>
    </row>
    <row r="1083" spans="15:20" x14ac:dyDescent="0.2">
      <c r="O1083" s="15">
        <v>19019</v>
      </c>
      <c r="P1083" s="15" t="s">
        <v>489</v>
      </c>
      <c r="Q1083" s="15" t="s">
        <v>488</v>
      </c>
      <c r="R1083" s="15">
        <v>70</v>
      </c>
      <c r="S1083" s="15">
        <v>55</v>
      </c>
      <c r="T1083" s="80">
        <v>125</v>
      </c>
    </row>
    <row r="1084" spans="15:20" x14ac:dyDescent="0.2">
      <c r="O1084" s="15">
        <v>19019</v>
      </c>
      <c r="P1084" s="15" t="s">
        <v>489</v>
      </c>
      <c r="Q1084" s="15" t="s">
        <v>488</v>
      </c>
      <c r="R1084" s="15">
        <v>105</v>
      </c>
      <c r="S1084" s="15">
        <v>59</v>
      </c>
      <c r="T1084" s="80">
        <v>164</v>
      </c>
    </row>
    <row r="1085" spans="15:20" x14ac:dyDescent="0.2">
      <c r="O1085" s="15">
        <v>19020</v>
      </c>
      <c r="P1085" s="15" t="s">
        <v>478</v>
      </c>
      <c r="Q1085" s="15" t="s">
        <v>477</v>
      </c>
      <c r="R1085" s="15">
        <v>189</v>
      </c>
      <c r="S1085" s="15">
        <v>114</v>
      </c>
      <c r="T1085" s="80">
        <v>303</v>
      </c>
    </row>
    <row r="1086" spans="15:20" x14ac:dyDescent="0.2">
      <c r="O1086" s="15">
        <v>19022</v>
      </c>
      <c r="P1086" s="15" t="s">
        <v>265</v>
      </c>
      <c r="Q1086" s="15" t="s">
        <v>264</v>
      </c>
      <c r="R1086" s="15">
        <v>155</v>
      </c>
      <c r="S1086" s="15">
        <v>76</v>
      </c>
      <c r="T1086" s="80">
        <v>231</v>
      </c>
    </row>
    <row r="1087" spans="15:20" x14ac:dyDescent="0.2">
      <c r="O1087" s="15">
        <v>19023</v>
      </c>
      <c r="P1087" s="15" t="s">
        <v>767</v>
      </c>
      <c r="Q1087" s="15" t="s">
        <v>772</v>
      </c>
      <c r="R1087" s="15">
        <v>235</v>
      </c>
      <c r="S1087" s="15">
        <v>111</v>
      </c>
      <c r="T1087" s="80">
        <v>346</v>
      </c>
    </row>
    <row r="1088" spans="15:20" x14ac:dyDescent="0.2">
      <c r="O1088" s="15">
        <v>19942</v>
      </c>
      <c r="P1088" s="15" t="s">
        <v>1205</v>
      </c>
      <c r="Q1088" s="15" t="s">
        <v>1204</v>
      </c>
      <c r="R1088" s="15">
        <v>0</v>
      </c>
      <c r="S1088" s="15">
        <v>1</v>
      </c>
      <c r="T1088" s="80">
        <v>1</v>
      </c>
    </row>
    <row r="1089" spans="15:20" x14ac:dyDescent="0.2">
      <c r="O1089" s="15">
        <v>19944</v>
      </c>
      <c r="P1089" s="15" t="s">
        <v>1170</v>
      </c>
      <c r="Q1089" s="15" t="s">
        <v>1171</v>
      </c>
      <c r="R1089" s="15">
        <v>125</v>
      </c>
      <c r="S1089" s="15">
        <v>90</v>
      </c>
      <c r="T1089" s="80">
        <v>215</v>
      </c>
    </row>
    <row r="1090" spans="15:20" x14ac:dyDescent="0.2">
      <c r="O1090" s="15">
        <v>19950</v>
      </c>
      <c r="P1090" s="15" t="s">
        <v>473</v>
      </c>
      <c r="Q1090" s="15" t="s">
        <v>475</v>
      </c>
      <c r="R1090" s="15">
        <v>107</v>
      </c>
      <c r="S1090" s="15">
        <v>72</v>
      </c>
      <c r="T1090" s="80">
        <v>179</v>
      </c>
    </row>
    <row r="1091" spans="15:20" x14ac:dyDescent="0.2">
      <c r="O1091" s="15">
        <v>19952</v>
      </c>
      <c r="P1091" s="15" t="s">
        <v>1199</v>
      </c>
      <c r="Q1091" s="15" t="s">
        <v>1198</v>
      </c>
      <c r="R1091" s="15">
        <v>182</v>
      </c>
      <c r="S1091" s="15">
        <v>105</v>
      </c>
      <c r="T1091" s="80">
        <v>287</v>
      </c>
    </row>
    <row r="1092" spans="15:20" x14ac:dyDescent="0.2">
      <c r="O1092" s="15">
        <v>19957</v>
      </c>
      <c r="P1092" s="15" t="s">
        <v>348</v>
      </c>
      <c r="Q1092" s="15" t="s">
        <v>351</v>
      </c>
      <c r="R1092" s="15">
        <v>305</v>
      </c>
      <c r="S1092" s="15">
        <v>202</v>
      </c>
      <c r="T1092" s="80">
        <v>507</v>
      </c>
    </row>
    <row r="1093" spans="15:20" x14ac:dyDescent="0.2">
      <c r="O1093" s="15">
        <v>19970</v>
      </c>
      <c r="P1093" s="15" t="s">
        <v>967</v>
      </c>
      <c r="Q1093" s="15" t="s">
        <v>969</v>
      </c>
      <c r="R1093" s="15">
        <v>110</v>
      </c>
      <c r="S1093" s="15">
        <v>47</v>
      </c>
      <c r="T1093" s="80">
        <v>157</v>
      </c>
    </row>
    <row r="1094" spans="15:20" x14ac:dyDescent="0.2">
      <c r="O1094" s="15">
        <v>19972</v>
      </c>
      <c r="P1094" s="15" t="s">
        <v>967</v>
      </c>
      <c r="Q1094" s="15" t="s">
        <v>966</v>
      </c>
      <c r="R1094" s="15">
        <v>128</v>
      </c>
      <c r="S1094" s="15">
        <v>63</v>
      </c>
      <c r="T1094" s="80">
        <v>191</v>
      </c>
    </row>
    <row r="1095" spans="15:20" x14ac:dyDescent="0.2">
      <c r="O1095" s="15">
        <v>19973</v>
      </c>
      <c r="P1095" s="15" t="s">
        <v>967</v>
      </c>
      <c r="Q1095" s="15" t="s">
        <v>973</v>
      </c>
      <c r="R1095" s="15">
        <v>180</v>
      </c>
      <c r="S1095" s="15">
        <v>64</v>
      </c>
      <c r="T1095" s="80">
        <v>244</v>
      </c>
    </row>
    <row r="1096" spans="15:20" x14ac:dyDescent="0.2">
      <c r="O1096" s="15">
        <v>19975</v>
      </c>
      <c r="P1096" s="15" t="s">
        <v>967</v>
      </c>
      <c r="Q1096" s="15" t="s">
        <v>970</v>
      </c>
      <c r="R1096" s="15">
        <v>100</v>
      </c>
      <c r="S1096" s="15">
        <v>49</v>
      </c>
      <c r="T1096" s="80">
        <v>149</v>
      </c>
    </row>
    <row r="1097" spans="15:20" x14ac:dyDescent="0.2">
      <c r="O1097" s="15">
        <v>19980</v>
      </c>
      <c r="P1097" s="15" t="s">
        <v>1102</v>
      </c>
      <c r="Q1097" s="15" t="s">
        <v>1101</v>
      </c>
      <c r="R1097" s="15">
        <v>245</v>
      </c>
      <c r="S1097" s="15">
        <v>106</v>
      </c>
      <c r="T1097" s="80">
        <v>351</v>
      </c>
    </row>
    <row r="1098" spans="15:20" x14ac:dyDescent="0.2">
      <c r="O1098" s="15">
        <v>19983</v>
      </c>
      <c r="P1098" s="15" t="s">
        <v>1180</v>
      </c>
      <c r="Q1098" s="15" t="s">
        <v>1192</v>
      </c>
      <c r="R1098" s="15">
        <v>257</v>
      </c>
      <c r="S1098" s="15">
        <v>120</v>
      </c>
      <c r="T1098" s="80">
        <v>377</v>
      </c>
    </row>
    <row r="1099" spans="15:20" x14ac:dyDescent="0.2">
      <c r="O1099" s="15">
        <v>19985</v>
      </c>
      <c r="P1099" s="15" t="s">
        <v>184</v>
      </c>
      <c r="Q1099" s="15" t="s">
        <v>189</v>
      </c>
      <c r="R1099" s="15">
        <v>140</v>
      </c>
      <c r="S1099" s="15">
        <v>93</v>
      </c>
      <c r="T1099" s="80">
        <v>233</v>
      </c>
    </row>
    <row r="1100" spans="15:20" x14ac:dyDescent="0.2">
      <c r="O1100" s="15">
        <v>19986</v>
      </c>
      <c r="P1100" s="15" t="s">
        <v>324</v>
      </c>
      <c r="Q1100" s="15" t="s">
        <v>328</v>
      </c>
      <c r="R1100" s="15">
        <v>80</v>
      </c>
      <c r="S1100" s="15">
        <v>43</v>
      </c>
      <c r="T1100" s="80">
        <v>123</v>
      </c>
    </row>
    <row r="1101" spans="15:20" x14ac:dyDescent="0.2">
      <c r="O1101" s="15">
        <v>19991</v>
      </c>
      <c r="P1101" s="15" t="s">
        <v>898</v>
      </c>
      <c r="Q1101" s="15" t="s">
        <v>900</v>
      </c>
      <c r="R1101" s="15">
        <v>424</v>
      </c>
      <c r="S1101" s="15">
        <v>149</v>
      </c>
      <c r="T1101" s="80">
        <v>573</v>
      </c>
    </row>
    <row r="1102" spans="15:20" x14ac:dyDescent="0.2">
      <c r="O1102" s="15">
        <v>19992</v>
      </c>
      <c r="P1102" s="15" t="s">
        <v>612</v>
      </c>
      <c r="Q1102" s="15" t="s">
        <v>619</v>
      </c>
      <c r="R1102" s="15">
        <v>199</v>
      </c>
      <c r="S1102" s="15">
        <v>85</v>
      </c>
      <c r="T1102" s="80">
        <v>284</v>
      </c>
    </row>
    <row r="1103" spans="15:20" x14ac:dyDescent="0.2">
      <c r="O1103" s="15">
        <v>19993</v>
      </c>
      <c r="P1103" s="15" t="s">
        <v>218</v>
      </c>
      <c r="Q1103" s="15" t="s">
        <v>228</v>
      </c>
      <c r="R1103" s="15">
        <v>162</v>
      </c>
      <c r="S1103" s="15">
        <v>73</v>
      </c>
      <c r="T1103" s="80">
        <v>235</v>
      </c>
    </row>
    <row r="1104" spans="15:20" x14ac:dyDescent="0.2">
      <c r="O1104" s="15">
        <v>19994</v>
      </c>
      <c r="P1104" s="15" t="s">
        <v>424</v>
      </c>
      <c r="Q1104" s="15" t="s">
        <v>425</v>
      </c>
      <c r="R1104" s="15">
        <v>89</v>
      </c>
      <c r="S1104" s="15">
        <v>92</v>
      </c>
      <c r="T1104" s="80">
        <v>181</v>
      </c>
    </row>
    <row r="1105" spans="15:20" x14ac:dyDescent="0.2">
      <c r="O1105" s="15">
        <v>20001</v>
      </c>
      <c r="P1105" s="15" t="s">
        <v>914</v>
      </c>
      <c r="Q1105" s="15" t="s">
        <v>913</v>
      </c>
      <c r="R1105" s="15">
        <v>90</v>
      </c>
      <c r="S1105" s="15">
        <v>83</v>
      </c>
      <c r="T1105" s="80">
        <v>173</v>
      </c>
    </row>
    <row r="1106" spans="15:20" x14ac:dyDescent="0.2">
      <c r="O1106" s="15">
        <v>20003</v>
      </c>
      <c r="P1106" s="15" t="s">
        <v>318</v>
      </c>
      <c r="Q1106" s="15" t="s">
        <v>317</v>
      </c>
      <c r="R1106" s="15">
        <v>152</v>
      </c>
      <c r="S1106" s="15">
        <v>68</v>
      </c>
      <c r="T1106" s="80">
        <v>220</v>
      </c>
    </row>
    <row r="1107" spans="15:20" x14ac:dyDescent="0.2">
      <c r="O1107" s="15">
        <v>20008</v>
      </c>
      <c r="P1107" s="15" t="s">
        <v>385</v>
      </c>
      <c r="Q1107" s="15" t="s">
        <v>386</v>
      </c>
      <c r="R1107" s="15">
        <v>156</v>
      </c>
      <c r="S1107" s="15">
        <v>101</v>
      </c>
      <c r="T1107" s="80">
        <v>257</v>
      </c>
    </row>
    <row r="1108" spans="15:20" x14ac:dyDescent="0.2">
      <c r="O1108" s="15">
        <v>20009</v>
      </c>
      <c r="P1108" s="15" t="s">
        <v>247</v>
      </c>
      <c r="Q1108" s="15" t="s">
        <v>255</v>
      </c>
      <c r="R1108" s="15">
        <v>401</v>
      </c>
      <c r="S1108" s="15">
        <v>155</v>
      </c>
      <c r="T1108" s="80">
        <v>556</v>
      </c>
    </row>
    <row r="1109" spans="15:20" x14ac:dyDescent="0.2">
      <c r="O1109" s="15">
        <v>20010</v>
      </c>
      <c r="P1109" s="15" t="s">
        <v>914</v>
      </c>
      <c r="Q1109" s="15" t="s">
        <v>915</v>
      </c>
      <c r="R1109" s="15">
        <v>60</v>
      </c>
      <c r="S1109" s="15">
        <v>85</v>
      </c>
      <c r="T1109" s="80">
        <v>145</v>
      </c>
    </row>
    <row r="1110" spans="15:20" x14ac:dyDescent="0.2">
      <c r="O1110" s="15">
        <v>91116</v>
      </c>
      <c r="P1110" s="15" t="s">
        <v>1207</v>
      </c>
      <c r="Q1110" s="15" t="s">
        <v>1206</v>
      </c>
      <c r="R1110" s="15">
        <v>244</v>
      </c>
      <c r="S1110" s="15">
        <v>130</v>
      </c>
      <c r="T1110" s="80">
        <v>374</v>
      </c>
    </row>
    <row r="1111" spans="15:20" x14ac:dyDescent="0.2">
      <c r="O1111" s="15">
        <v>91120</v>
      </c>
      <c r="P1111" s="15" t="s">
        <v>1162</v>
      </c>
      <c r="Q1111" s="15" t="s">
        <v>1161</v>
      </c>
      <c r="R1111" s="15">
        <v>255</v>
      </c>
      <c r="S1111" s="15">
        <v>122</v>
      </c>
      <c r="T1111" s="80">
        <v>377</v>
      </c>
    </row>
    <row r="1112" spans="15:20" x14ac:dyDescent="0.2">
      <c r="O1112" s="15">
        <v>91121</v>
      </c>
      <c r="P1112" s="15" t="s">
        <v>657</v>
      </c>
      <c r="Q1112" s="15" t="s">
        <v>686</v>
      </c>
      <c r="R1112" s="15">
        <v>172</v>
      </c>
      <c r="S1112" s="15">
        <v>104</v>
      </c>
      <c r="T1112" s="80">
        <v>276</v>
      </c>
    </row>
    <row r="1113" spans="15:20" x14ac:dyDescent="0.2">
      <c r="O1113" s="15">
        <v>91127</v>
      </c>
      <c r="P1113" s="15" t="s">
        <v>1043</v>
      </c>
      <c r="Q1113" s="15" t="s">
        <v>1065</v>
      </c>
      <c r="R1113" s="15">
        <v>162</v>
      </c>
      <c r="S1113" s="15">
        <v>110</v>
      </c>
      <c r="T1113" s="80">
        <v>272</v>
      </c>
    </row>
    <row r="1114" spans="15:20" x14ac:dyDescent="0.2">
      <c r="O1114" s="15">
        <v>91128</v>
      </c>
      <c r="P1114" s="15" t="s">
        <v>1043</v>
      </c>
      <c r="Q1114" s="15" t="s">
        <v>1063</v>
      </c>
      <c r="R1114" s="15">
        <v>186</v>
      </c>
      <c r="S1114" s="15">
        <v>128</v>
      </c>
      <c r="T1114" s="80">
        <v>314</v>
      </c>
    </row>
    <row r="1115" spans="15:20" x14ac:dyDescent="0.2">
      <c r="O1115" s="15">
        <v>91129</v>
      </c>
      <c r="P1115" s="15" t="s">
        <v>1043</v>
      </c>
      <c r="Q1115" s="15" t="s">
        <v>1045</v>
      </c>
      <c r="R1115" s="15">
        <v>215</v>
      </c>
      <c r="S1115" s="15">
        <v>97</v>
      </c>
      <c r="T1115" s="80">
        <v>312</v>
      </c>
    </row>
    <row r="1116" spans="15:20" x14ac:dyDescent="0.2">
      <c r="O1116" s="15">
        <v>91130</v>
      </c>
      <c r="P1116" s="15" t="s">
        <v>1043</v>
      </c>
      <c r="Q1116" s="15" t="s">
        <v>1042</v>
      </c>
      <c r="R1116" s="15">
        <v>133</v>
      </c>
      <c r="S1116" s="15">
        <v>97</v>
      </c>
      <c r="T1116" s="80">
        <v>230</v>
      </c>
    </row>
    <row r="1117" spans="15:20" x14ac:dyDescent="0.2">
      <c r="O1117" s="15">
        <v>91132</v>
      </c>
      <c r="P1117" s="15" t="s">
        <v>918</v>
      </c>
      <c r="Q1117" s="15" t="s">
        <v>919</v>
      </c>
      <c r="R1117" s="15">
        <v>110</v>
      </c>
      <c r="S1117" s="15">
        <v>61</v>
      </c>
      <c r="T1117" s="80">
        <v>171</v>
      </c>
    </row>
    <row r="1118" spans="15:20" x14ac:dyDescent="0.2">
      <c r="O1118" s="15">
        <v>91135</v>
      </c>
      <c r="P1118" s="15" t="s">
        <v>308</v>
      </c>
      <c r="Q1118" s="15" t="s">
        <v>309</v>
      </c>
      <c r="R1118" s="15">
        <v>122</v>
      </c>
      <c r="S1118" s="15">
        <v>94</v>
      </c>
      <c r="T1118" s="80">
        <v>216</v>
      </c>
    </row>
    <row r="1119" spans="15:20" x14ac:dyDescent="0.2">
      <c r="O1119" s="15">
        <v>91140</v>
      </c>
      <c r="P1119" s="15" t="s">
        <v>1043</v>
      </c>
      <c r="Q1119" s="15" t="s">
        <v>1046</v>
      </c>
      <c r="R1119" s="15">
        <v>235</v>
      </c>
      <c r="S1119" s="15">
        <v>122</v>
      </c>
      <c r="T1119" s="80">
        <v>357</v>
      </c>
    </row>
    <row r="1120" spans="15:20" x14ac:dyDescent="0.2">
      <c r="O1120" s="15">
        <v>91145</v>
      </c>
      <c r="P1120" s="15" t="s">
        <v>989</v>
      </c>
      <c r="Q1120" s="15" t="s">
        <v>988</v>
      </c>
      <c r="R1120" s="15">
        <v>78</v>
      </c>
      <c r="S1120" s="15">
        <v>55</v>
      </c>
      <c r="T1120" s="80">
        <v>133</v>
      </c>
    </row>
    <row r="1121" spans="15:20" x14ac:dyDescent="0.2">
      <c r="O1121" s="15">
        <v>91146</v>
      </c>
      <c r="P1121" s="15" t="s">
        <v>989</v>
      </c>
      <c r="Q1121" s="15" t="s">
        <v>991</v>
      </c>
      <c r="R1121" s="15">
        <v>72</v>
      </c>
      <c r="S1121" s="15">
        <v>51</v>
      </c>
      <c r="T1121" s="80">
        <v>123</v>
      </c>
    </row>
    <row r="1122" spans="15:20" x14ac:dyDescent="0.2">
      <c r="O1122" s="15">
        <v>91150</v>
      </c>
      <c r="P1122" s="15" t="s">
        <v>989</v>
      </c>
      <c r="Q1122" s="15" t="s">
        <v>994</v>
      </c>
      <c r="R1122" s="15">
        <v>114</v>
      </c>
      <c r="S1122" s="15">
        <v>66</v>
      </c>
      <c r="T1122" s="80">
        <v>180</v>
      </c>
    </row>
    <row r="1123" spans="15:20" x14ac:dyDescent="0.2">
      <c r="O1123" s="15">
        <v>91161</v>
      </c>
      <c r="P1123" s="15" t="s">
        <v>385</v>
      </c>
      <c r="Q1123" s="15" t="s">
        <v>388</v>
      </c>
      <c r="R1123" s="15">
        <v>112</v>
      </c>
      <c r="S1123" s="15">
        <v>99</v>
      </c>
      <c r="T1123" s="80">
        <v>211</v>
      </c>
    </row>
    <row r="1124" spans="15:20" x14ac:dyDescent="0.2">
      <c r="O1124" s="15">
        <v>91162</v>
      </c>
      <c r="P1124" s="15" t="s">
        <v>231</v>
      </c>
      <c r="Q1124" s="15" t="s">
        <v>233</v>
      </c>
      <c r="R1124" s="15">
        <v>112</v>
      </c>
      <c r="S1124" s="15">
        <v>60</v>
      </c>
      <c r="T1124" s="80">
        <v>172</v>
      </c>
    </row>
    <row r="1125" spans="15:20" x14ac:dyDescent="0.2">
      <c r="O1125" s="15">
        <v>91163</v>
      </c>
      <c r="P1125" s="15" t="s">
        <v>101</v>
      </c>
      <c r="Q1125" s="15" t="s">
        <v>100</v>
      </c>
      <c r="R1125" s="15">
        <v>100</v>
      </c>
      <c r="S1125" s="15">
        <v>84</v>
      </c>
      <c r="T1125" s="80">
        <v>184</v>
      </c>
    </row>
    <row r="1126" spans="15:20" x14ac:dyDescent="0.2">
      <c r="O1126" s="15">
        <v>91164</v>
      </c>
      <c r="P1126" s="15" t="s">
        <v>101</v>
      </c>
      <c r="Q1126" s="15" t="s">
        <v>107</v>
      </c>
      <c r="R1126" s="15">
        <v>110</v>
      </c>
      <c r="S1126" s="15">
        <v>76</v>
      </c>
      <c r="T1126" s="80">
        <v>186</v>
      </c>
    </row>
    <row r="1127" spans="15:20" x14ac:dyDescent="0.2">
      <c r="O1127" s="15">
        <v>91167</v>
      </c>
      <c r="P1127" s="15" t="s">
        <v>1043</v>
      </c>
      <c r="Q1127" s="15" t="s">
        <v>1058</v>
      </c>
      <c r="R1127" s="15">
        <v>170</v>
      </c>
      <c r="S1127" s="15">
        <v>129</v>
      </c>
      <c r="T1127" s="80">
        <v>299</v>
      </c>
    </row>
  </sheetData>
  <mergeCells count="6">
    <mergeCell ref="A23:D23"/>
    <mergeCell ref="E23:F23"/>
    <mergeCell ref="A24:D24"/>
    <mergeCell ref="E24:F24"/>
    <mergeCell ref="A25:C25"/>
    <mergeCell ref="E25:F25"/>
  </mergeCells>
  <hyperlinks>
    <hyperlink ref="A23" r:id="rId1" xr:uid="{00000000-0004-0000-0300-000000000000}"/>
    <hyperlink ref="A24" r:id="rId2" xr:uid="{00000000-0004-0000-0300-000001000000}"/>
    <hyperlink ref="A25" r:id="rId3" xr:uid="{00000000-0004-0000-0300-000002000000}"/>
  </hyperlinks>
  <pageMargins left="0.7" right="0.7" top="0.75" bottom="0.75" header="0.3" footer="0.3"/>
  <pageSetup orientation="portrait" horizontalDpi="1200" verticalDpi="1200" r:id="rId4"/>
  <legacyDrawing r:id="rId5"/>
  <tableParts count="2">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3AA513356CEF438256D6A0A908CEBE" ma:contentTypeVersion="10" ma:contentTypeDescription="Create a new document." ma:contentTypeScope="" ma:versionID="6d17d25e66bd02ad69e13886dbd018eb">
  <xsd:schema xmlns:xsd="http://www.w3.org/2001/XMLSchema" xmlns:xs="http://www.w3.org/2001/XMLSchema" xmlns:p="http://schemas.microsoft.com/office/2006/metadata/properties" xmlns:ns3="69b9f5d0-c6af-44bb-acf6-21bc70f78ac6" targetNamespace="http://schemas.microsoft.com/office/2006/metadata/properties" ma:root="true" ma:fieldsID="063ba7da85e9d6fc744f3af85c9342b3" ns3:_="">
    <xsd:import namespace="69b9f5d0-c6af-44bb-acf6-21bc70f78ac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b9f5d0-c6af-44bb-acf6-21bc70f78ac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2FF838-6AA9-4F53-AA6B-A55D3AFF5061}">
  <ds:schemaRefs>
    <ds:schemaRef ds:uri="http://schemas.microsoft.com/sharepoint/v3/contenttype/forms"/>
  </ds:schemaRefs>
</ds:datastoreItem>
</file>

<file path=customXml/itemProps2.xml><?xml version="1.0" encoding="utf-8"?>
<ds:datastoreItem xmlns:ds="http://schemas.openxmlformats.org/officeDocument/2006/customXml" ds:itemID="{C53C458E-E601-401F-B68E-405350BA04CC}">
  <ds:schemaRefs>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http://purl.org/dc/elements/1.1/"/>
    <ds:schemaRef ds:uri="69b9f5d0-c6af-44bb-acf6-21bc70f78ac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99E2F97-A25A-4801-80C1-40A29E7A2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b9f5d0-c6af-44bb-acf6-21bc70f78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 </vt:lpstr>
      <vt:lpstr>Grad rates</vt:lpstr>
      <vt:lpstr>Subawards</vt:lpstr>
      <vt:lpstr>Travel</vt:lpstr>
      <vt:lpstr>'Budget '!Print_Area</vt:lpstr>
    </vt:vector>
  </TitlesOfParts>
  <Company>AAE, UIUC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ballingr</dc:creator>
  <cp:lastModifiedBy>Beck-LeFaivre, Melissa Lynn</cp:lastModifiedBy>
  <cp:lastPrinted>2009-09-28T15:44:43Z</cp:lastPrinted>
  <dcterms:created xsi:type="dcterms:W3CDTF">2000-12-19T16:41:02Z</dcterms:created>
  <dcterms:modified xsi:type="dcterms:W3CDTF">2024-09-05T20:33:41Z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0x010100B53AA513356CEF438256D6A0A908CEBE</vt:lpwstr>
  </property>
</Properties>
</file>